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tranv\Downloads\"/>
    </mc:Choice>
  </mc:AlternateContent>
  <xr:revisionPtr revIDLastSave="0" documentId="8_{5253971B-F037-491E-AD54-1714E5858586}" xr6:coauthVersionLast="47" xr6:coauthVersionMax="47" xr10:uidLastSave="{00000000-0000-0000-0000-000000000000}"/>
  <bookViews>
    <workbookView xWindow="-120" yWindow="-120" windowWidth="29040" windowHeight="15840"/>
  </bookViews>
  <sheets>
    <sheet name="VN" sheetId="1" r:id="rId1"/>
    <sheet name="English" sheetId="5" r:id="rId2"/>
  </sheets>
  <definedNames>
    <definedName name="_xlnm.Print_Area" localSheetId="1">English!$A$1:$M$58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5" l="1"/>
  <c r="E8" i="5"/>
  <c r="G8" i="5" s="1"/>
  <c r="F13" i="5"/>
  <c r="D13" i="5"/>
  <c r="E13" i="5" s="1"/>
  <c r="B37" i="5" s="1"/>
  <c r="C39" i="5" s="1"/>
  <c r="E9" i="5"/>
  <c r="B38" i="5" s="1"/>
  <c r="H9" i="5"/>
  <c r="H8" i="5"/>
  <c r="I8" i="5" s="1"/>
  <c r="H7" i="5"/>
  <c r="I7" i="5" s="1"/>
  <c r="H6" i="5"/>
  <c r="I6" i="5" s="1"/>
  <c r="E6" i="5"/>
  <c r="G6" i="5" s="1"/>
  <c r="E7" i="5"/>
  <c r="G7" i="5" s="1"/>
  <c r="E5" i="5"/>
  <c r="G5" i="5" s="1"/>
  <c r="H5" i="5"/>
  <c r="I5" i="5"/>
  <c r="C52" i="5"/>
  <c r="M3" i="5"/>
  <c r="B36" i="5"/>
  <c r="D61" i="1"/>
  <c r="D5" i="1"/>
  <c r="F5" i="1"/>
  <c r="D6" i="1"/>
  <c r="F6" i="1" s="1"/>
  <c r="D7" i="1"/>
  <c r="F7" i="1" s="1"/>
  <c r="B8" i="1"/>
  <c r="D8" i="1"/>
  <c r="E13" i="1"/>
  <c r="C13" i="1"/>
  <c r="D13" i="1"/>
  <c r="B37" i="1" s="1"/>
  <c r="D9" i="1"/>
  <c r="B38" i="1" s="1"/>
  <c r="B36" i="1"/>
  <c r="C51" i="1"/>
  <c r="G8" i="1"/>
  <c r="G7" i="1"/>
  <c r="G6" i="1"/>
  <c r="H6" i="1" s="1"/>
  <c r="G5" i="1"/>
  <c r="H5" i="1"/>
  <c r="G9" i="1"/>
  <c r="B15" i="5" l="1"/>
  <c r="B17" i="5"/>
  <c r="F8" i="1"/>
  <c r="B17" i="1"/>
  <c r="B16" i="5"/>
  <c r="B16" i="1"/>
  <c r="B18" i="5"/>
  <c r="G22" i="5"/>
  <c r="C39" i="1"/>
  <c r="H7" i="1"/>
  <c r="H8" i="1" s="1"/>
  <c r="B15" i="1"/>
  <c r="B18" i="1" l="1"/>
  <c r="E22" i="1" s="1"/>
  <c r="B9" i="5"/>
  <c r="B13" i="5"/>
  <c r="G13" i="5" s="1"/>
  <c r="H52" i="5"/>
  <c r="B35" i="5"/>
  <c r="B40" i="5" s="1"/>
  <c r="B44" i="5" s="1"/>
  <c r="I9" i="5" l="1"/>
  <c r="G9" i="5"/>
  <c r="B28" i="5"/>
  <c r="B25" i="5"/>
  <c r="B31" i="5"/>
  <c r="B29" i="5"/>
  <c r="B30" i="5"/>
  <c r="I51" i="1"/>
  <c r="B9" i="1"/>
  <c r="B35" i="1"/>
  <c r="B40" i="1" s="1"/>
  <c r="B42" i="1" s="1"/>
  <c r="B13" i="1"/>
  <c r="F13" i="1" s="1"/>
  <c r="B53" i="5" l="1"/>
  <c r="B55" i="5" s="1"/>
  <c r="C58" i="5" s="1"/>
  <c r="B45" i="5"/>
  <c r="F9" i="1"/>
  <c r="H9" i="1"/>
  <c r="B28" i="1"/>
  <c r="B32" i="1" s="1"/>
  <c r="B33" i="1" s="1"/>
  <c r="B53" i="1" s="1"/>
  <c r="B30" i="1"/>
  <c r="B29" i="1"/>
  <c r="B25" i="1"/>
  <c r="B31" i="1"/>
  <c r="B32" i="5"/>
  <c r="B33" i="5" s="1"/>
  <c r="B54" i="5" s="1"/>
  <c r="B43" i="1" l="1"/>
  <c r="B44" i="1"/>
  <c r="B52" i="1"/>
  <c r="B54" i="1" s="1"/>
  <c r="B45" i="1"/>
  <c r="B46" i="5"/>
  <c r="D50" i="5" s="1"/>
  <c r="B47" i="5"/>
  <c r="C57" i="1" l="1"/>
  <c r="D59" i="1"/>
  <c r="C62" i="1" s="1"/>
  <c r="D49" i="5"/>
  <c r="D49" i="1"/>
  <c r="D50" i="1"/>
  <c r="D48" i="1"/>
  <c r="D51" i="5"/>
</calcChain>
</file>

<file path=xl/sharedStrings.xml><?xml version="1.0" encoding="utf-8"?>
<sst xmlns="http://schemas.openxmlformats.org/spreadsheetml/2006/main" count="183" uniqueCount="94">
  <si>
    <t>STT</t>
  </si>
  <si>
    <t>L(i)</t>
  </si>
  <si>
    <r>
      <t>K</t>
    </r>
    <r>
      <rPr>
        <vertAlign val="subscript"/>
        <sz val="10"/>
        <rFont val="VNI-Helve"/>
      </rPr>
      <t>a</t>
    </r>
  </si>
  <si>
    <r>
      <t>g (</t>
    </r>
    <r>
      <rPr>
        <sz val="10"/>
        <rFont val="VNI-WIN Sample Font"/>
      </rPr>
      <t>T/m3)</t>
    </r>
  </si>
  <si>
    <r>
      <t>f(</t>
    </r>
    <r>
      <rPr>
        <vertAlign val="superscript"/>
        <sz val="10"/>
        <rFont val="Symbol"/>
        <family val="1"/>
        <charset val="2"/>
      </rPr>
      <t>o</t>
    </r>
    <r>
      <rPr>
        <sz val="10"/>
        <rFont val="Symbol"/>
        <family val="1"/>
        <charset val="2"/>
      </rPr>
      <t>)</t>
    </r>
  </si>
  <si>
    <t>(T/m)</t>
  </si>
  <si>
    <r>
      <t>p</t>
    </r>
    <r>
      <rPr>
        <vertAlign val="subscript"/>
        <sz val="10"/>
        <rFont val="VNI-Helve"/>
      </rPr>
      <t>a</t>
    </r>
    <r>
      <rPr>
        <sz val="10"/>
        <rFont val="VNI-Helve"/>
      </rPr>
      <t>(i) (T/m)</t>
    </r>
  </si>
  <si>
    <r>
      <t>K</t>
    </r>
    <r>
      <rPr>
        <vertAlign val="subscript"/>
        <sz val="10"/>
        <rFont val="VNI-Helve"/>
      </rPr>
      <t>p</t>
    </r>
  </si>
  <si>
    <r>
      <t>p</t>
    </r>
    <r>
      <rPr>
        <vertAlign val="subscript"/>
        <sz val="10"/>
        <rFont val="VNI-Helve"/>
      </rPr>
      <t>a</t>
    </r>
    <r>
      <rPr>
        <sz val="10"/>
        <rFont val="VNI-Helve"/>
      </rPr>
      <t>(0) =</t>
    </r>
  </si>
  <si>
    <r>
      <t>p</t>
    </r>
    <r>
      <rPr>
        <vertAlign val="subscript"/>
        <sz val="10"/>
        <rFont val="VNI-Helve"/>
      </rPr>
      <t>a</t>
    </r>
    <r>
      <rPr>
        <sz val="10"/>
        <rFont val="VNI-Helve"/>
      </rPr>
      <t>(1) =</t>
    </r>
  </si>
  <si>
    <r>
      <t>p</t>
    </r>
    <r>
      <rPr>
        <vertAlign val="subscript"/>
        <sz val="10"/>
        <rFont val="VNI-Helve"/>
      </rPr>
      <t>a</t>
    </r>
    <r>
      <rPr>
        <sz val="10"/>
        <rFont val="VNI-Helve"/>
      </rPr>
      <t>(1') =</t>
    </r>
  </si>
  <si>
    <r>
      <t>p</t>
    </r>
    <r>
      <rPr>
        <vertAlign val="subscript"/>
        <sz val="10"/>
        <rFont val="VNI-Helve"/>
      </rPr>
      <t>a</t>
    </r>
    <r>
      <rPr>
        <sz val="10"/>
        <rFont val="VNI-Helve"/>
      </rPr>
      <t>(2) =</t>
    </r>
  </si>
  <si>
    <t>1'</t>
  </si>
  <si>
    <t>L3 =</t>
  </si>
  <si>
    <r>
      <t>L3 =pa(2) / (</t>
    </r>
    <r>
      <rPr>
        <sz val="10"/>
        <rFont val="Symbol"/>
        <family val="1"/>
        <charset val="2"/>
      </rPr>
      <t>g</t>
    </r>
    <r>
      <rPr>
        <sz val="10"/>
        <rFont val="VNI-Helve"/>
      </rPr>
      <t xml:space="preserve">3.Kp(3) - </t>
    </r>
    <r>
      <rPr>
        <sz val="10"/>
        <rFont val="Symbol"/>
        <family val="1"/>
        <charset val="2"/>
      </rPr>
      <t>g</t>
    </r>
    <r>
      <rPr>
        <sz val="10"/>
        <rFont val="VNI-Helve"/>
      </rPr>
      <t>3.Ka(3)) =</t>
    </r>
  </si>
  <si>
    <r>
      <t xml:space="preserve">p(E) = pa(3) - pp(3) = pa(2) + </t>
    </r>
    <r>
      <rPr>
        <sz val="10"/>
        <rFont val="Symbol"/>
        <family val="1"/>
        <charset val="2"/>
      </rPr>
      <t>g</t>
    </r>
    <r>
      <rPr>
        <sz val="10"/>
        <rFont val="VNI-Helve"/>
      </rPr>
      <t xml:space="preserve">3.L3.Ka(3) - </t>
    </r>
    <r>
      <rPr>
        <sz val="10"/>
        <rFont val="Symbol"/>
        <family val="1"/>
        <charset val="2"/>
      </rPr>
      <t>g</t>
    </r>
    <r>
      <rPr>
        <sz val="10"/>
        <rFont val="VNI-Helve"/>
      </rPr>
      <t>3.L3.Kp(3) = 0</t>
    </r>
  </si>
  <si>
    <t>(m)</t>
  </si>
  <si>
    <r>
      <t>p</t>
    </r>
    <r>
      <rPr>
        <vertAlign val="subscript"/>
        <sz val="10"/>
        <rFont val="VNI-Helve"/>
      </rPr>
      <t>p</t>
    </r>
    <r>
      <rPr>
        <sz val="10"/>
        <rFont val="VNI-Helve"/>
      </rPr>
      <t>(i) (T/m)</t>
    </r>
  </si>
  <si>
    <t>P = (pa(0)+pa(1))*L(1)/2 + (pa(1)+pa(1'))*L(1')/2 + (pa(1')+pa(2))*L(2)/2+(pa(2)+0)*L(3)/2</t>
  </si>
  <si>
    <t>P=</t>
  </si>
  <si>
    <t>(T)</t>
  </si>
  <si>
    <r>
      <t>g</t>
    </r>
    <r>
      <rPr>
        <sz val="10"/>
        <rFont val="VNI-Helve"/>
      </rPr>
      <t>' =</t>
    </r>
  </si>
  <si>
    <r>
      <t>(T/m</t>
    </r>
    <r>
      <rPr>
        <vertAlign val="superscript"/>
        <sz val="10"/>
        <rFont val="VNI-Helve"/>
      </rPr>
      <t>3</t>
    </r>
    <r>
      <rPr>
        <sz val="10"/>
        <rFont val="VNI-Helve"/>
      </rPr>
      <t>)</t>
    </r>
  </si>
  <si>
    <r>
      <t>K</t>
    </r>
    <r>
      <rPr>
        <vertAlign val="subscript"/>
        <sz val="10"/>
        <rFont val="VNI-Helve"/>
      </rPr>
      <t>p</t>
    </r>
    <r>
      <rPr>
        <sz val="10"/>
        <rFont val="VNI-Helve"/>
      </rPr>
      <t xml:space="preserve"> =</t>
    </r>
  </si>
  <si>
    <r>
      <t>K</t>
    </r>
    <r>
      <rPr>
        <vertAlign val="subscript"/>
        <sz val="10"/>
        <rFont val="VNI-Helve"/>
      </rPr>
      <t>a</t>
    </r>
    <r>
      <rPr>
        <sz val="10"/>
        <rFont val="VNI-Helve"/>
      </rPr>
      <t xml:space="preserve"> =</t>
    </r>
  </si>
  <si>
    <r>
      <t>(K</t>
    </r>
    <r>
      <rPr>
        <vertAlign val="subscript"/>
        <sz val="10"/>
        <rFont val="VNI-Helve"/>
      </rPr>
      <t>p</t>
    </r>
    <r>
      <rPr>
        <sz val="10"/>
        <rFont val="VNI-Helve"/>
      </rPr>
      <t xml:space="preserve"> - K</t>
    </r>
    <r>
      <rPr>
        <vertAlign val="subscript"/>
        <sz val="10"/>
        <rFont val="VNI-Helve"/>
      </rPr>
      <t>a</t>
    </r>
    <r>
      <rPr>
        <sz val="10"/>
        <rFont val="VNI-Helve"/>
      </rPr>
      <t>) =</t>
    </r>
  </si>
  <si>
    <r>
      <t>p</t>
    </r>
    <r>
      <rPr>
        <vertAlign val="subscript"/>
        <sz val="10"/>
        <rFont val="VNI-Helve"/>
      </rPr>
      <t>5</t>
    </r>
    <r>
      <rPr>
        <sz val="10"/>
        <rFont val="VNI-Helve"/>
      </rPr>
      <t xml:space="preserve"> =</t>
    </r>
  </si>
  <si>
    <t>M(E) =</t>
  </si>
  <si>
    <t>M(E) = M(1) + M(2) +M(3) + M(4)</t>
  </si>
  <si>
    <t>M(1) =</t>
  </si>
  <si>
    <t>M(2) =</t>
  </si>
  <si>
    <t>M(3) =</t>
  </si>
  <si>
    <t>M(4) =</t>
  </si>
  <si>
    <t>z* =</t>
  </si>
  <si>
    <t xml:space="preserve">(Tm) </t>
  </si>
  <si>
    <t>A1 =</t>
  </si>
  <si>
    <t>A2=</t>
  </si>
  <si>
    <t>A3=</t>
  </si>
  <si>
    <t>A4=</t>
  </si>
  <si>
    <t>L4 =</t>
  </si>
  <si>
    <t>(m)   =&gt;</t>
  </si>
  <si>
    <t>z' =</t>
  </si>
  <si>
    <t>Mmax=</t>
  </si>
  <si>
    <t>(Tm)</t>
  </si>
  <si>
    <t>BAÛNG TÍNH TOAÙN AÙP LÖÏC CHUÛ ÑOÄNG &amp; BÒ ÑOÄNG PHÍA SAU LÖNG TÖÔØNG</t>
  </si>
  <si>
    <t>AÙP LÖÏC BÒ ÑOÄNG PHÍA TRÖÔÙC TÖÔØNG CHAÉN</t>
  </si>
  <si>
    <t>Choïn L4 =</t>
  </si>
  <si>
    <t xml:space="preserve">TÍNH TOAÙN CÖØ CHAÉN ÑAÁT </t>
  </si>
  <si>
    <t>Giaù trò coâng thöùc 6.16 khi :</t>
  </si>
  <si>
    <t>Ta coù caùc heä soá cuûa coâng thöùc 6.16 :</t>
  </si>
  <si>
    <t>Tính toaùn p5 :</t>
  </si>
  <si>
    <t>Tính toaùn z* :</t>
  </si>
  <si>
    <r>
      <t>Tính toaùn L</t>
    </r>
    <r>
      <rPr>
        <b/>
        <u/>
        <vertAlign val="subscript"/>
        <sz val="10"/>
        <rFont val="VNI-Helve"/>
      </rPr>
      <t xml:space="preserve">3 </t>
    </r>
    <r>
      <rPr>
        <b/>
        <u/>
        <sz val="10"/>
        <rFont val="VNI-Helve"/>
      </rPr>
      <t>:</t>
    </r>
  </si>
  <si>
    <t>Tính toaùn P :</t>
  </si>
  <si>
    <t>Töø baûng (1) ta coù caùc giaù trò aùp löïc chuû ñoäng :</t>
  </si>
  <si>
    <r>
      <t>s</t>
    </r>
    <r>
      <rPr>
        <sz val="10"/>
        <rFont val="VNI-Times"/>
      </rPr>
      <t xml:space="preserve"> = M</t>
    </r>
    <r>
      <rPr>
        <vertAlign val="subscript"/>
        <sz val="10"/>
        <rFont val="VNI-Times"/>
      </rPr>
      <t>max</t>
    </r>
    <r>
      <rPr>
        <sz val="10"/>
        <rFont val="VNI-Times"/>
      </rPr>
      <t>/W</t>
    </r>
    <r>
      <rPr>
        <vertAlign val="subscript"/>
        <sz val="10"/>
        <rFont val="VNI-Times"/>
      </rPr>
      <t>p</t>
    </r>
    <r>
      <rPr>
        <sz val="10"/>
        <rFont val="VNI-Times"/>
      </rPr>
      <t xml:space="preserve"> =</t>
    </r>
  </si>
  <si>
    <r>
      <t>(kg/cm</t>
    </r>
    <r>
      <rPr>
        <vertAlign val="superscript"/>
        <sz val="10"/>
        <rFont val="VNI-Times"/>
      </rPr>
      <t>2</t>
    </r>
    <r>
      <rPr>
        <sz val="10"/>
        <rFont val="VNI-Helve"/>
      </rPr>
      <t>)</t>
    </r>
  </si>
  <si>
    <r>
      <t>W</t>
    </r>
    <r>
      <rPr>
        <vertAlign val="subscript"/>
        <sz val="10"/>
        <rFont val="VNI-Times"/>
      </rPr>
      <t>p</t>
    </r>
    <r>
      <rPr>
        <sz val="10"/>
        <rFont val="VNI-Times"/>
      </rPr>
      <t xml:space="preserve"> = 3.2 * 2507 =</t>
    </r>
  </si>
  <si>
    <r>
      <t>(cm</t>
    </r>
    <r>
      <rPr>
        <vertAlign val="superscript"/>
        <sz val="10"/>
        <rFont val="VNI-Times"/>
      </rPr>
      <t>3</t>
    </r>
    <r>
      <rPr>
        <sz val="10"/>
        <rFont val="VNI-Helve"/>
      </rPr>
      <t>)</t>
    </r>
  </si>
  <si>
    <t>Tính toaùn öùng suaát trong cöø :</t>
  </si>
  <si>
    <r>
      <t>W</t>
    </r>
    <r>
      <rPr>
        <vertAlign val="subscript"/>
        <sz val="10"/>
        <rFont val="VNI-Times"/>
      </rPr>
      <t>p</t>
    </r>
    <r>
      <rPr>
        <sz val="10"/>
        <rFont val="VNI-Times"/>
      </rPr>
      <t xml:space="preserve"> = </t>
    </r>
  </si>
  <si>
    <t>: Modul ñaøn hoài treân 1 m cöø LX25</t>
  </si>
  <si>
    <t>Tính toaùn öùng suaát trong cöø  (ñoïan khoâng qua Pipe rack):</t>
  </si>
  <si>
    <t>Tính toaùn öùng suaát trong cöø  (ñoaïn qua Pipe rack):</t>
  </si>
  <si>
    <t>Mmax= (5.4/2 + 3.2) * 29.279 =</t>
  </si>
  <si>
    <r>
      <t>&lt;2350 (kg /cm</t>
    </r>
    <r>
      <rPr>
        <vertAlign val="superscript"/>
        <sz val="10"/>
        <rFont val="VNI-Helve"/>
      </rPr>
      <t>2</t>
    </r>
    <r>
      <rPr>
        <sz val="10"/>
        <rFont val="VNI-Helve"/>
      </rPr>
      <t>) : OK</t>
    </r>
  </si>
  <si>
    <t>Döïa treân hoà sô ñòa chaát vaø khaûo saùt thöïc teá taïi coâng tröôøng ,ta coù sô ñoà tính toùan goàm 4 lôùp :</t>
  </si>
  <si>
    <r>
      <t>(2507 kg/cm</t>
    </r>
    <r>
      <rPr>
        <vertAlign val="superscript"/>
        <sz val="10"/>
        <rFont val="VNI-Helve"/>
      </rPr>
      <t>2</t>
    </r>
    <r>
      <rPr>
        <sz val="10"/>
        <rFont val="VNI-Helve"/>
      </rPr>
      <t xml:space="preserve"> :Modul ñaøn hoài treân 1 m cöø LX25)</t>
    </r>
  </si>
  <si>
    <t>, Chieàu saâu caém cöø  caàn thieát 1.3*(L3+L4) =</t>
  </si>
  <si>
    <t>CALCULATION OF SHEET PILE</t>
  </si>
  <si>
    <t>PASSIVE SOIL PRESSURE BEFORE SHEET PILE(FROM LEFT TO RIGHT)</t>
  </si>
  <si>
    <t>No.</t>
  </si>
  <si>
    <t>Extract the values from table 1</t>
  </si>
  <si>
    <r>
      <t>Calculation of L</t>
    </r>
    <r>
      <rPr>
        <b/>
        <u/>
        <vertAlign val="subscript"/>
        <sz val="10"/>
        <rFont val="VNI-Helve"/>
      </rPr>
      <t xml:space="preserve">3 </t>
    </r>
    <r>
      <rPr>
        <b/>
        <u/>
        <sz val="10"/>
        <rFont val="VNI-Helve"/>
      </rPr>
      <t>:</t>
    </r>
  </si>
  <si>
    <t>Calculation of P :</t>
  </si>
  <si>
    <t>Calculation of z* :</t>
  </si>
  <si>
    <t>(Taking the moment about E)</t>
  </si>
  <si>
    <t>Calculation of p5 :</t>
  </si>
  <si>
    <t>Where :</t>
  </si>
  <si>
    <t>Calculation of L4:</t>
  </si>
  <si>
    <r>
      <t>From equation 6.16 : L</t>
    </r>
    <r>
      <rPr>
        <vertAlign val="subscript"/>
        <sz val="10"/>
        <rFont val="VNI-Helve"/>
      </rPr>
      <t>4</t>
    </r>
    <r>
      <rPr>
        <vertAlign val="superscript"/>
        <sz val="10"/>
        <rFont val="VNI-Helve"/>
      </rPr>
      <t>4</t>
    </r>
    <r>
      <rPr>
        <sz val="10"/>
        <rFont val="VNI-Helve"/>
      </rPr>
      <t xml:space="preserve"> + A</t>
    </r>
    <r>
      <rPr>
        <vertAlign val="subscript"/>
        <sz val="10"/>
        <rFont val="VNI-Helve"/>
      </rPr>
      <t>1</t>
    </r>
    <r>
      <rPr>
        <sz val="10"/>
        <rFont val="VNI-Helve"/>
      </rPr>
      <t>L</t>
    </r>
    <r>
      <rPr>
        <vertAlign val="subscript"/>
        <sz val="10"/>
        <rFont val="VNI-Helve"/>
      </rPr>
      <t>4</t>
    </r>
    <r>
      <rPr>
        <vertAlign val="superscript"/>
        <sz val="10"/>
        <rFont val="VNI-Helve"/>
      </rPr>
      <t>3</t>
    </r>
    <r>
      <rPr>
        <sz val="10"/>
        <rFont val="VNI-Helve"/>
      </rPr>
      <t xml:space="preserve"> -  A</t>
    </r>
    <r>
      <rPr>
        <vertAlign val="subscript"/>
        <sz val="10"/>
        <rFont val="VNI-Helve"/>
      </rPr>
      <t>2</t>
    </r>
    <r>
      <rPr>
        <sz val="10"/>
        <rFont val="VNI-Helve"/>
      </rPr>
      <t>L</t>
    </r>
    <r>
      <rPr>
        <vertAlign val="subscript"/>
        <sz val="10"/>
        <rFont val="VNI-Helve"/>
      </rPr>
      <t>4</t>
    </r>
    <r>
      <rPr>
        <vertAlign val="superscript"/>
        <sz val="10"/>
        <rFont val="VNI-Helve"/>
      </rPr>
      <t>2</t>
    </r>
    <r>
      <rPr>
        <sz val="10"/>
        <rFont val="VNI-Helve"/>
      </rPr>
      <t xml:space="preserve"> - A</t>
    </r>
    <r>
      <rPr>
        <vertAlign val="subscript"/>
        <sz val="10"/>
        <rFont val="VNI-Helve"/>
      </rPr>
      <t>3</t>
    </r>
    <r>
      <rPr>
        <sz val="10"/>
        <rFont val="VNI-Helve"/>
      </rPr>
      <t>L</t>
    </r>
    <r>
      <rPr>
        <vertAlign val="subscript"/>
        <sz val="10"/>
        <rFont val="VNI-Helve"/>
      </rPr>
      <t>4</t>
    </r>
    <r>
      <rPr>
        <sz val="10"/>
        <rFont val="VNI-Helve"/>
      </rPr>
      <t xml:space="preserve"> - A</t>
    </r>
    <r>
      <rPr>
        <vertAlign val="subscript"/>
        <sz val="10"/>
        <rFont val="VNI-Helve"/>
      </rPr>
      <t>4</t>
    </r>
    <r>
      <rPr>
        <sz val="10"/>
        <rFont val="VNI-Helve"/>
      </rPr>
      <t xml:space="preserve"> = 0</t>
    </r>
  </si>
  <si>
    <t>Assume L4 :</t>
  </si>
  <si>
    <t>Choose L4 =</t>
  </si>
  <si>
    <t>: Elastic section modulus per 1 m of LX25 sheet pile</t>
  </si>
  <si>
    <r>
      <t>&lt;2700 (kg /cm</t>
    </r>
    <r>
      <rPr>
        <vertAlign val="superscript"/>
        <sz val="10"/>
        <rFont val="VNI-Helve"/>
      </rPr>
      <t>2</t>
    </r>
    <r>
      <rPr>
        <sz val="10"/>
        <rFont val="VNI-Helve"/>
      </rPr>
      <t>) : OK</t>
    </r>
  </si>
  <si>
    <t>Calculation of sheet pile:</t>
  </si>
  <si>
    <t>ACTIVE &amp; PASSIVE SOIL PRESSURE AFTER SHEET PILE(FROM RIGHT TO LEFT)</t>
  </si>
  <si>
    <t>, Depth of required penetration is 1.2*(L3+L4) =</t>
  </si>
  <si>
    <t>P</t>
  </si>
  <si>
    <t>Based on soil condition at this area, we will follow the step - by - step procedure given in attached document :</t>
  </si>
  <si>
    <t>c (T/m2)</t>
  </si>
  <si>
    <t xml:space="preserve">z* </t>
  </si>
  <si>
    <r>
      <t>p(E) = pa(3) - pp(3) = (</t>
    </r>
    <r>
      <rPr>
        <sz val="10"/>
        <rFont val="Symbol"/>
        <family val="1"/>
        <charset val="2"/>
      </rPr>
      <t>g</t>
    </r>
    <r>
      <rPr>
        <sz val="10"/>
        <rFont val="VNI-Helve"/>
      </rPr>
      <t>0+</t>
    </r>
    <r>
      <rPr>
        <sz val="10"/>
        <rFont val="Symbol"/>
        <family val="1"/>
        <charset val="2"/>
      </rPr>
      <t>g</t>
    </r>
    <r>
      <rPr>
        <sz val="10"/>
        <rFont val="VNI-Helve"/>
      </rPr>
      <t>1*L1+</t>
    </r>
    <r>
      <rPr>
        <sz val="10"/>
        <rFont val="Symbol"/>
        <family val="1"/>
        <charset val="2"/>
      </rPr>
      <t>g</t>
    </r>
    <r>
      <rPr>
        <sz val="10"/>
        <rFont val="VNI-Helve"/>
      </rPr>
      <t>1'*L1'+</t>
    </r>
    <r>
      <rPr>
        <sz val="10"/>
        <rFont val="Symbol"/>
        <family val="1"/>
        <charset val="2"/>
      </rPr>
      <t>g</t>
    </r>
    <r>
      <rPr>
        <sz val="10"/>
        <rFont val="VNI-Helve"/>
      </rPr>
      <t>2*L2+</t>
    </r>
    <r>
      <rPr>
        <sz val="10"/>
        <rFont val="Symbol"/>
        <family val="1"/>
        <charset val="2"/>
      </rPr>
      <t>g</t>
    </r>
    <r>
      <rPr>
        <sz val="10"/>
        <rFont val="VNI-Helve"/>
      </rPr>
      <t>3*L3)*Ka3 - 2*C3*tan(45-</t>
    </r>
    <r>
      <rPr>
        <sz val="10"/>
        <rFont val="Symbol"/>
        <family val="1"/>
        <charset val="2"/>
      </rPr>
      <t>f</t>
    </r>
    <r>
      <rPr>
        <sz val="10"/>
        <rFont val="VNI-Helve"/>
      </rPr>
      <t>3/2) - (</t>
    </r>
    <r>
      <rPr>
        <sz val="10"/>
        <rFont val="Symbol"/>
        <family val="1"/>
        <charset val="2"/>
      </rPr>
      <t>g</t>
    </r>
    <r>
      <rPr>
        <sz val="10"/>
        <rFont val="VNI-Helve"/>
      </rPr>
      <t>3*L3)*Kp3 - 2*C3*tan(45+</t>
    </r>
    <r>
      <rPr>
        <sz val="10"/>
        <rFont val="Symbol"/>
        <family val="1"/>
        <charset val="2"/>
      </rPr>
      <t>f</t>
    </r>
    <r>
      <rPr>
        <sz val="10"/>
        <rFont val="VNI-Helve"/>
      </rPr>
      <t>3/2) = 0</t>
    </r>
  </si>
  <si>
    <r>
      <t>=&gt; L3 = [pa2 - 2*C3*tan(45+</t>
    </r>
    <r>
      <rPr>
        <sz val="10"/>
        <rFont val="Symbol"/>
        <family val="1"/>
        <charset val="2"/>
      </rPr>
      <t>f</t>
    </r>
    <r>
      <rPr>
        <sz val="10"/>
        <rFont val="VNI-Helve"/>
      </rPr>
      <t>3/2)] / (</t>
    </r>
    <r>
      <rPr>
        <sz val="10"/>
        <rFont val="Symbol"/>
        <family val="1"/>
        <charset val="2"/>
      </rPr>
      <t>g</t>
    </r>
    <r>
      <rPr>
        <sz val="10"/>
        <rFont val="VNI-Helve"/>
      </rPr>
      <t>3*Kp3-</t>
    </r>
    <r>
      <rPr>
        <sz val="10"/>
        <rFont val="Symbol"/>
        <family val="1"/>
        <charset val="2"/>
      </rPr>
      <t>g</t>
    </r>
    <r>
      <rPr>
        <sz val="10"/>
        <rFont val="VNI-Helve"/>
      </rPr>
      <t>3*Ka3)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</si>
</sst>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"/>
  </numFmts>
  <fonts count="20">
    <font>
      <sz val="10"/>
      <name val="VNI-Helve"/>
    </font>
    <font>
      <sz val="10"/>
      <name val="VNI-Helve"/>
    </font>
    <font>
      <sz val="10"/>
      <name val="Symbol"/>
      <family val="1"/>
      <charset val="2"/>
    </font>
    <font>
      <vertAlign val="subscript"/>
      <sz val="10"/>
      <name val="VNI-Helve"/>
    </font>
    <font>
      <sz val="10"/>
      <name val="VNI-WIN Sample Font"/>
    </font>
    <font>
      <vertAlign val="superscript"/>
      <sz val="10"/>
      <name val="Symbol"/>
      <family val="1"/>
      <charset val="2"/>
    </font>
    <font>
      <sz val="10"/>
      <color indexed="10"/>
      <name val="VNI-Helve"/>
    </font>
    <font>
      <vertAlign val="superscript"/>
      <sz val="10"/>
      <name val="VNI-Helve"/>
    </font>
    <font>
      <b/>
      <u/>
      <sz val="10"/>
      <name val="VNI-Helve"/>
    </font>
    <font>
      <b/>
      <sz val="10"/>
      <color indexed="10"/>
      <name val="VNI-Helve"/>
    </font>
    <font>
      <sz val="12"/>
      <name val="VNI-Helve"/>
    </font>
    <font>
      <b/>
      <u/>
      <vertAlign val="subscript"/>
      <sz val="10"/>
      <name val="VNI-Helve"/>
    </font>
    <font>
      <sz val="10"/>
      <name val="VNI-Times"/>
    </font>
    <font>
      <vertAlign val="subscript"/>
      <sz val="10"/>
      <name val="VNI-Times"/>
    </font>
    <font>
      <vertAlign val="superscript"/>
      <sz val="10"/>
      <name val="VNI-Times"/>
    </font>
    <font>
      <sz val="10"/>
      <color indexed="12"/>
      <name val="VNI-Helve"/>
    </font>
    <font>
      <b/>
      <sz val="10"/>
      <name val="VNI-Helve"/>
    </font>
    <font>
      <b/>
      <sz val="12"/>
      <name val="VNI-Helve"/>
    </font>
    <font>
      <sz val="10"/>
      <name val="VNI Helve"/>
    </font>
    <font>
      <sz val="10"/>
      <color rgb="FFFF0000"/>
      <name val="VNI-Helve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0" fontId="0" fillId="0" borderId="0" xfId="0" applyAlignment="1">
      <alignment horizontal="left"/>
    </xf>
    <xf numFmtId="166" fontId="6" fillId="0" borderId="0" xfId="0" applyNumberFormat="1" applyFont="1"/>
    <xf numFmtId="0" fontId="2" fillId="0" borderId="0" xfId="0" applyFont="1"/>
    <xf numFmtId="166" fontId="0" fillId="0" borderId="0" xfId="0" applyNumberFormat="1" applyAlignment="1">
      <alignment horizontal="left"/>
    </xf>
    <xf numFmtId="0" fontId="8" fillId="0" borderId="0" xfId="0" applyFont="1"/>
    <xf numFmtId="0" fontId="1" fillId="0" borderId="0" xfId="0" applyFont="1"/>
    <xf numFmtId="166" fontId="9" fillId="0" borderId="0" xfId="0" applyNumberFormat="1" applyFont="1"/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0" xfId="0" applyFont="1"/>
    <xf numFmtId="0" fontId="0" fillId="0" borderId="0" xfId="0" quotePrefix="1"/>
    <xf numFmtId="0" fontId="1" fillId="0" borderId="0" xfId="0" applyFont="1" applyAlignment="1"/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16" fillId="0" borderId="0" xfId="0" applyFont="1"/>
    <xf numFmtId="166" fontId="16" fillId="0" borderId="0" xfId="0" applyNumberFormat="1" applyFont="1"/>
    <xf numFmtId="166" fontId="6" fillId="0" borderId="0" xfId="0" applyNumberFormat="1" applyFont="1" applyAlignment="1">
      <alignment horizontal="center"/>
    </xf>
    <xf numFmtId="166" fontId="16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8" fillId="0" borderId="4" xfId="0" applyFon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2" fontId="0" fillId="0" borderId="0" xfId="0" applyNumberFormat="1"/>
    <xf numFmtId="166" fontId="0" fillId="0" borderId="7" xfId="0" applyNumberFormat="1" applyBorder="1" applyAlignment="1">
      <alignment horizontal="center"/>
    </xf>
    <xf numFmtId="166" fontId="15" fillId="0" borderId="3" xfId="0" applyNumberFormat="1" applyFont="1" applyBorder="1" applyAlignment="1">
      <alignment horizontal="center"/>
    </xf>
    <xf numFmtId="166" fontId="15" fillId="0" borderId="1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5" fillId="0" borderId="4" xfId="0" applyFont="1" applyBorder="1"/>
    <xf numFmtId="0" fontId="0" fillId="0" borderId="0" xfId="0" quotePrefix="1" applyAlignment="1">
      <alignment horizontal="right"/>
    </xf>
    <xf numFmtId="0" fontId="19" fillId="2" borderId="0" xfId="0" applyFont="1" applyFill="1"/>
    <xf numFmtId="0" fontId="0" fillId="2" borderId="0" xfId="0" applyFill="1"/>
    <xf numFmtId="0" fontId="0" fillId="0" borderId="5" xfId="0" applyBorder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</xdr:colOff>
      <xdr:row>4</xdr:row>
      <xdr:rowOff>180975</xdr:rowOff>
    </xdr:from>
    <xdr:to>
      <xdr:col>10</xdr:col>
      <xdr:colOff>276225</xdr:colOff>
      <xdr:row>17</xdr:row>
      <xdr:rowOff>114300</xdr:rowOff>
    </xdr:to>
    <xdr:sp macro="" textlink="">
      <xdr:nvSpPr>
        <xdr:cNvPr id="1112" name="Line 1">
          <a:extLst>
            <a:ext uri="{FF2B5EF4-FFF2-40B4-BE49-F238E27FC236}">
              <a16:creationId xmlns:a16="http://schemas.microsoft.com/office/drawing/2014/main" id="{EEAD66FB-D911-48EB-A3AC-9FA5B7095BB7}"/>
            </a:ext>
          </a:extLst>
        </xdr:cNvPr>
        <xdr:cNvSpPr>
          <a:spLocks noChangeShapeType="1"/>
        </xdr:cNvSpPr>
      </xdr:nvSpPr>
      <xdr:spPr bwMode="auto">
        <a:xfrm>
          <a:off x="6924675" y="1019175"/>
          <a:ext cx="0" cy="25336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11</xdr:row>
      <xdr:rowOff>85725</xdr:rowOff>
    </xdr:from>
    <xdr:to>
      <xdr:col>12</xdr:col>
      <xdr:colOff>123825</xdr:colOff>
      <xdr:row>11</xdr:row>
      <xdr:rowOff>85725</xdr:rowOff>
    </xdr:to>
    <xdr:sp macro="" textlink="">
      <xdr:nvSpPr>
        <xdr:cNvPr id="1113" name="Line 2">
          <a:extLst>
            <a:ext uri="{FF2B5EF4-FFF2-40B4-BE49-F238E27FC236}">
              <a16:creationId xmlns:a16="http://schemas.microsoft.com/office/drawing/2014/main" id="{ECDD8603-EB3E-4D8D-8724-8410A425D7AF}"/>
            </a:ext>
          </a:extLst>
        </xdr:cNvPr>
        <xdr:cNvSpPr>
          <a:spLocks noChangeShapeType="1"/>
        </xdr:cNvSpPr>
      </xdr:nvSpPr>
      <xdr:spPr bwMode="auto">
        <a:xfrm>
          <a:off x="5381625" y="2324100"/>
          <a:ext cx="2762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276225</xdr:colOff>
      <xdr:row>4</xdr:row>
      <xdr:rowOff>180975</xdr:rowOff>
    </xdr:from>
    <xdr:to>
      <xdr:col>10</xdr:col>
      <xdr:colOff>581025</xdr:colOff>
      <xdr:row>4</xdr:row>
      <xdr:rowOff>180975</xdr:rowOff>
    </xdr:to>
    <xdr:sp macro="" textlink="">
      <xdr:nvSpPr>
        <xdr:cNvPr id="1114" name="Line 3">
          <a:extLst>
            <a:ext uri="{FF2B5EF4-FFF2-40B4-BE49-F238E27FC236}">
              <a16:creationId xmlns:a16="http://schemas.microsoft.com/office/drawing/2014/main" id="{2ADBD77B-CEAF-4CA8-84D9-ACB87EA646F2}"/>
            </a:ext>
          </a:extLst>
        </xdr:cNvPr>
        <xdr:cNvSpPr>
          <a:spLocks noChangeShapeType="1"/>
        </xdr:cNvSpPr>
      </xdr:nvSpPr>
      <xdr:spPr bwMode="auto">
        <a:xfrm>
          <a:off x="6924675" y="1019175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390525</xdr:colOff>
      <xdr:row>4</xdr:row>
      <xdr:rowOff>171450</xdr:rowOff>
    </xdr:from>
    <xdr:to>
      <xdr:col>11</xdr:col>
      <xdr:colOff>19050</xdr:colOff>
      <xdr:row>6</xdr:row>
      <xdr:rowOff>171450</xdr:rowOff>
    </xdr:to>
    <xdr:sp macro="" textlink="">
      <xdr:nvSpPr>
        <xdr:cNvPr id="1115" name="Line 4">
          <a:extLst>
            <a:ext uri="{FF2B5EF4-FFF2-40B4-BE49-F238E27FC236}">
              <a16:creationId xmlns:a16="http://schemas.microsoft.com/office/drawing/2014/main" id="{EC7FE4E9-4CB6-4313-8949-45075081F1AB}"/>
            </a:ext>
          </a:extLst>
        </xdr:cNvPr>
        <xdr:cNvSpPr>
          <a:spLocks noChangeShapeType="1"/>
        </xdr:cNvSpPr>
      </xdr:nvSpPr>
      <xdr:spPr bwMode="auto">
        <a:xfrm>
          <a:off x="7038975" y="1009650"/>
          <a:ext cx="314325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6</xdr:row>
      <xdr:rowOff>171450</xdr:rowOff>
    </xdr:from>
    <xdr:to>
      <xdr:col>11</xdr:col>
      <xdr:colOff>247650</xdr:colOff>
      <xdr:row>8</xdr:row>
      <xdr:rowOff>133350</xdr:rowOff>
    </xdr:to>
    <xdr:sp macro="" textlink="">
      <xdr:nvSpPr>
        <xdr:cNvPr id="1116" name="Line 5">
          <a:extLst>
            <a:ext uri="{FF2B5EF4-FFF2-40B4-BE49-F238E27FC236}">
              <a16:creationId xmlns:a16="http://schemas.microsoft.com/office/drawing/2014/main" id="{B5EFFDA5-01F2-4397-86D1-97ABB9556D90}"/>
            </a:ext>
          </a:extLst>
        </xdr:cNvPr>
        <xdr:cNvSpPr>
          <a:spLocks noChangeShapeType="1"/>
        </xdr:cNvSpPr>
      </xdr:nvSpPr>
      <xdr:spPr bwMode="auto">
        <a:xfrm>
          <a:off x="7353300" y="1409700"/>
          <a:ext cx="22860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247650</xdr:colOff>
      <xdr:row>8</xdr:row>
      <xdr:rowOff>133350</xdr:rowOff>
    </xdr:from>
    <xdr:to>
      <xdr:col>12</xdr:col>
      <xdr:colOff>104775</xdr:colOff>
      <xdr:row>11</xdr:row>
      <xdr:rowOff>95250</xdr:rowOff>
    </xdr:to>
    <xdr:sp macro="" textlink="">
      <xdr:nvSpPr>
        <xdr:cNvPr id="1117" name="Line 6">
          <a:extLst>
            <a:ext uri="{FF2B5EF4-FFF2-40B4-BE49-F238E27FC236}">
              <a16:creationId xmlns:a16="http://schemas.microsoft.com/office/drawing/2014/main" id="{EDCCB578-B169-401F-8A52-0E7B4E494679}"/>
            </a:ext>
          </a:extLst>
        </xdr:cNvPr>
        <xdr:cNvSpPr>
          <a:spLocks noChangeShapeType="1"/>
        </xdr:cNvSpPr>
      </xdr:nvSpPr>
      <xdr:spPr bwMode="auto">
        <a:xfrm>
          <a:off x="7581900" y="1771650"/>
          <a:ext cx="542925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504825</xdr:colOff>
      <xdr:row>11</xdr:row>
      <xdr:rowOff>95250</xdr:rowOff>
    </xdr:from>
    <xdr:to>
      <xdr:col>12</xdr:col>
      <xdr:colOff>95250</xdr:colOff>
      <xdr:row>15</xdr:row>
      <xdr:rowOff>152400</xdr:rowOff>
    </xdr:to>
    <xdr:sp macro="" textlink="">
      <xdr:nvSpPr>
        <xdr:cNvPr id="1118" name="Line 7">
          <a:extLst>
            <a:ext uri="{FF2B5EF4-FFF2-40B4-BE49-F238E27FC236}">
              <a16:creationId xmlns:a16="http://schemas.microsoft.com/office/drawing/2014/main" id="{E0BE38F5-A076-4044-88F1-4175148BBB95}"/>
            </a:ext>
          </a:extLst>
        </xdr:cNvPr>
        <xdr:cNvSpPr>
          <a:spLocks noChangeShapeType="1"/>
        </xdr:cNvSpPr>
      </xdr:nvSpPr>
      <xdr:spPr bwMode="auto">
        <a:xfrm flipH="1">
          <a:off x="6467475" y="2333625"/>
          <a:ext cx="16478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266700</xdr:colOff>
      <xdr:row>17</xdr:row>
      <xdr:rowOff>114300</xdr:rowOff>
    </xdr:from>
    <xdr:to>
      <xdr:col>12</xdr:col>
      <xdr:colOff>685800</xdr:colOff>
      <xdr:row>17</xdr:row>
      <xdr:rowOff>114300</xdr:rowOff>
    </xdr:to>
    <xdr:sp macro="" textlink="">
      <xdr:nvSpPr>
        <xdr:cNvPr id="1119" name="Line 8">
          <a:extLst>
            <a:ext uri="{FF2B5EF4-FFF2-40B4-BE49-F238E27FC236}">
              <a16:creationId xmlns:a16="http://schemas.microsoft.com/office/drawing/2014/main" id="{FEF19598-BF00-4A11-A4F0-130CB6098251}"/>
            </a:ext>
          </a:extLst>
        </xdr:cNvPr>
        <xdr:cNvSpPr>
          <a:spLocks noChangeShapeType="1"/>
        </xdr:cNvSpPr>
      </xdr:nvSpPr>
      <xdr:spPr bwMode="auto">
        <a:xfrm>
          <a:off x="6915150" y="3552825"/>
          <a:ext cx="1790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495300</xdr:colOff>
      <xdr:row>15</xdr:row>
      <xdr:rowOff>152400</xdr:rowOff>
    </xdr:from>
    <xdr:to>
      <xdr:col>12</xdr:col>
      <xdr:colOff>685800</xdr:colOff>
      <xdr:row>17</xdr:row>
      <xdr:rowOff>114300</xdr:rowOff>
    </xdr:to>
    <xdr:sp macro="" textlink="">
      <xdr:nvSpPr>
        <xdr:cNvPr id="1120" name="Line 9">
          <a:extLst>
            <a:ext uri="{FF2B5EF4-FFF2-40B4-BE49-F238E27FC236}">
              <a16:creationId xmlns:a16="http://schemas.microsoft.com/office/drawing/2014/main" id="{9BE16BF7-7877-4B9E-8BA5-B52D430DE4E0}"/>
            </a:ext>
          </a:extLst>
        </xdr:cNvPr>
        <xdr:cNvSpPr>
          <a:spLocks noChangeShapeType="1"/>
        </xdr:cNvSpPr>
      </xdr:nvSpPr>
      <xdr:spPr bwMode="auto">
        <a:xfrm flipH="1" flipV="1">
          <a:off x="6457950" y="3190875"/>
          <a:ext cx="224790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276225</xdr:colOff>
      <xdr:row>6</xdr:row>
      <xdr:rowOff>152400</xdr:rowOff>
    </xdr:from>
    <xdr:to>
      <xdr:col>11</xdr:col>
      <xdr:colOff>0</xdr:colOff>
      <xdr:row>6</xdr:row>
      <xdr:rowOff>152400</xdr:rowOff>
    </xdr:to>
    <xdr:sp macro="" textlink="">
      <xdr:nvSpPr>
        <xdr:cNvPr id="1121" name="Line 10">
          <a:extLst>
            <a:ext uri="{FF2B5EF4-FFF2-40B4-BE49-F238E27FC236}">
              <a16:creationId xmlns:a16="http://schemas.microsoft.com/office/drawing/2014/main" id="{D3D187BB-DF35-45DF-873F-27B883144E1F}"/>
            </a:ext>
          </a:extLst>
        </xdr:cNvPr>
        <xdr:cNvSpPr>
          <a:spLocks noChangeShapeType="1"/>
        </xdr:cNvSpPr>
      </xdr:nvSpPr>
      <xdr:spPr bwMode="auto">
        <a:xfrm>
          <a:off x="6924675" y="1390650"/>
          <a:ext cx="409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266700</xdr:colOff>
      <xdr:row>8</xdr:row>
      <xdr:rowOff>123825</xdr:rowOff>
    </xdr:from>
    <xdr:to>
      <xdr:col>11</xdr:col>
      <xdr:colOff>228600</xdr:colOff>
      <xdr:row>8</xdr:row>
      <xdr:rowOff>123825</xdr:rowOff>
    </xdr:to>
    <xdr:sp macro="" textlink="">
      <xdr:nvSpPr>
        <xdr:cNvPr id="1122" name="Line 11">
          <a:extLst>
            <a:ext uri="{FF2B5EF4-FFF2-40B4-BE49-F238E27FC236}">
              <a16:creationId xmlns:a16="http://schemas.microsoft.com/office/drawing/2014/main" id="{E9F71BC9-89D5-4DE0-9D6F-B691CF0FB2EB}"/>
            </a:ext>
          </a:extLst>
        </xdr:cNvPr>
        <xdr:cNvSpPr>
          <a:spLocks noChangeShapeType="1"/>
        </xdr:cNvSpPr>
      </xdr:nvSpPr>
      <xdr:spPr bwMode="auto">
        <a:xfrm>
          <a:off x="6915150" y="1762125"/>
          <a:ext cx="647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276225</xdr:colOff>
      <xdr:row>4</xdr:row>
      <xdr:rowOff>180975</xdr:rowOff>
    </xdr:from>
    <xdr:to>
      <xdr:col>12</xdr:col>
      <xdr:colOff>695325</xdr:colOff>
      <xdr:row>4</xdr:row>
      <xdr:rowOff>180975</xdr:rowOff>
    </xdr:to>
    <xdr:sp macro="" textlink="">
      <xdr:nvSpPr>
        <xdr:cNvPr id="1123" name="Line 12">
          <a:extLst>
            <a:ext uri="{FF2B5EF4-FFF2-40B4-BE49-F238E27FC236}">
              <a16:creationId xmlns:a16="http://schemas.microsoft.com/office/drawing/2014/main" id="{F1690035-6520-4AF1-B6FA-1EEE958A2764}"/>
            </a:ext>
          </a:extLst>
        </xdr:cNvPr>
        <xdr:cNvSpPr>
          <a:spLocks noChangeShapeType="1"/>
        </xdr:cNvSpPr>
      </xdr:nvSpPr>
      <xdr:spPr bwMode="auto">
        <a:xfrm>
          <a:off x="6924675" y="1019175"/>
          <a:ext cx="1790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104775</xdr:colOff>
      <xdr:row>11</xdr:row>
      <xdr:rowOff>76200</xdr:rowOff>
    </xdr:from>
    <xdr:to>
      <xdr:col>12</xdr:col>
      <xdr:colOff>676275</xdr:colOff>
      <xdr:row>11</xdr:row>
      <xdr:rowOff>76200</xdr:rowOff>
    </xdr:to>
    <xdr:sp macro="" textlink="">
      <xdr:nvSpPr>
        <xdr:cNvPr id="1124" name="Line 13">
          <a:extLst>
            <a:ext uri="{FF2B5EF4-FFF2-40B4-BE49-F238E27FC236}">
              <a16:creationId xmlns:a16="http://schemas.microsoft.com/office/drawing/2014/main" id="{AA868193-88BA-48F7-A2DE-98FC5E042446}"/>
            </a:ext>
          </a:extLst>
        </xdr:cNvPr>
        <xdr:cNvSpPr>
          <a:spLocks noChangeShapeType="1"/>
        </xdr:cNvSpPr>
      </xdr:nvSpPr>
      <xdr:spPr bwMode="auto">
        <a:xfrm>
          <a:off x="8124825" y="2314575"/>
          <a:ext cx="5715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457200</xdr:colOff>
      <xdr:row>4</xdr:row>
      <xdr:rowOff>190500</xdr:rowOff>
    </xdr:from>
    <xdr:to>
      <xdr:col>9</xdr:col>
      <xdr:colOff>457200</xdr:colOff>
      <xdr:row>6</xdr:row>
      <xdr:rowOff>152400</xdr:rowOff>
    </xdr:to>
    <xdr:sp macro="" textlink="">
      <xdr:nvSpPr>
        <xdr:cNvPr id="1125" name="Line 14">
          <a:extLst>
            <a:ext uri="{FF2B5EF4-FFF2-40B4-BE49-F238E27FC236}">
              <a16:creationId xmlns:a16="http://schemas.microsoft.com/office/drawing/2014/main" id="{C3374D2E-3BC1-4239-BDBD-9AE3F2A160E6}"/>
            </a:ext>
          </a:extLst>
        </xdr:cNvPr>
        <xdr:cNvSpPr>
          <a:spLocks noChangeShapeType="1"/>
        </xdr:cNvSpPr>
      </xdr:nvSpPr>
      <xdr:spPr bwMode="auto">
        <a:xfrm flipV="1">
          <a:off x="6419850" y="1028700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95250</xdr:colOff>
      <xdr:row>5</xdr:row>
      <xdr:rowOff>95250</xdr:rowOff>
    </xdr:from>
    <xdr:to>
      <xdr:col>9</xdr:col>
      <xdr:colOff>342900</xdr:colOff>
      <xdr:row>6</xdr:row>
      <xdr:rowOff>123825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F4D9F471-99FB-45FA-A25B-4C7FBFD419C1}"/>
            </a:ext>
          </a:extLst>
        </xdr:cNvPr>
        <xdr:cNvSpPr txBox="1">
          <a:spLocks noChangeArrowheads="1"/>
        </xdr:cNvSpPr>
      </xdr:nvSpPr>
      <xdr:spPr bwMode="auto">
        <a:xfrm>
          <a:off x="6057900" y="1133475"/>
          <a:ext cx="2476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L1</a:t>
          </a:r>
        </a:p>
      </xdr:txBody>
    </xdr:sp>
    <xdr:clientData/>
  </xdr:twoCellAnchor>
  <xdr:twoCellAnchor>
    <xdr:from>
      <xdr:col>9</xdr:col>
      <xdr:colOff>447675</xdr:colOff>
      <xdr:row>6</xdr:row>
      <xdr:rowOff>152400</xdr:rowOff>
    </xdr:from>
    <xdr:to>
      <xdr:col>9</xdr:col>
      <xdr:colOff>447675</xdr:colOff>
      <xdr:row>8</xdr:row>
      <xdr:rowOff>123825</xdr:rowOff>
    </xdr:to>
    <xdr:sp macro="" textlink="">
      <xdr:nvSpPr>
        <xdr:cNvPr id="1127" name="Line 16">
          <a:extLst>
            <a:ext uri="{FF2B5EF4-FFF2-40B4-BE49-F238E27FC236}">
              <a16:creationId xmlns:a16="http://schemas.microsoft.com/office/drawing/2014/main" id="{C355CC65-8E34-444C-901C-E22D83825895}"/>
            </a:ext>
          </a:extLst>
        </xdr:cNvPr>
        <xdr:cNvSpPr>
          <a:spLocks noChangeShapeType="1"/>
        </xdr:cNvSpPr>
      </xdr:nvSpPr>
      <xdr:spPr bwMode="auto">
        <a:xfrm>
          <a:off x="6410325" y="139065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95250</xdr:colOff>
      <xdr:row>7</xdr:row>
      <xdr:rowOff>95250</xdr:rowOff>
    </xdr:from>
    <xdr:to>
      <xdr:col>9</xdr:col>
      <xdr:colOff>342900</xdr:colOff>
      <xdr:row>8</xdr:row>
      <xdr:rowOff>123825</xdr:rowOff>
    </xdr:to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2BAE67FE-B3DC-431D-B043-4AC6B51F4C95}"/>
            </a:ext>
          </a:extLst>
        </xdr:cNvPr>
        <xdr:cNvSpPr txBox="1">
          <a:spLocks noChangeArrowheads="1"/>
        </xdr:cNvSpPr>
      </xdr:nvSpPr>
      <xdr:spPr bwMode="auto">
        <a:xfrm>
          <a:off x="6057900" y="1533525"/>
          <a:ext cx="2476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L1'</a:t>
          </a:r>
        </a:p>
      </xdr:txBody>
    </xdr:sp>
    <xdr:clientData/>
  </xdr:twoCellAnchor>
  <xdr:twoCellAnchor>
    <xdr:from>
      <xdr:col>9</xdr:col>
      <xdr:colOff>447675</xdr:colOff>
      <xdr:row>8</xdr:row>
      <xdr:rowOff>114300</xdr:rowOff>
    </xdr:from>
    <xdr:to>
      <xdr:col>9</xdr:col>
      <xdr:colOff>447675</xdr:colOff>
      <xdr:row>11</xdr:row>
      <xdr:rowOff>76200</xdr:rowOff>
    </xdr:to>
    <xdr:sp macro="" textlink="">
      <xdr:nvSpPr>
        <xdr:cNvPr id="1129" name="Line 18">
          <a:extLst>
            <a:ext uri="{FF2B5EF4-FFF2-40B4-BE49-F238E27FC236}">
              <a16:creationId xmlns:a16="http://schemas.microsoft.com/office/drawing/2014/main" id="{89E88A50-31A8-4916-8E21-42FDEFEC4E57}"/>
            </a:ext>
          </a:extLst>
        </xdr:cNvPr>
        <xdr:cNvSpPr>
          <a:spLocks noChangeShapeType="1"/>
        </xdr:cNvSpPr>
      </xdr:nvSpPr>
      <xdr:spPr bwMode="auto">
        <a:xfrm>
          <a:off x="6410325" y="1752600"/>
          <a:ext cx="0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95250</xdr:colOff>
      <xdr:row>9</xdr:row>
      <xdr:rowOff>76200</xdr:rowOff>
    </xdr:from>
    <xdr:to>
      <xdr:col>9</xdr:col>
      <xdr:colOff>342900</xdr:colOff>
      <xdr:row>10</xdr:row>
      <xdr:rowOff>104775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4E7BE1D2-CD66-4F0D-BB20-0AF7426C2BFC}"/>
            </a:ext>
          </a:extLst>
        </xdr:cNvPr>
        <xdr:cNvSpPr txBox="1">
          <a:spLocks noChangeArrowheads="1"/>
        </xdr:cNvSpPr>
      </xdr:nvSpPr>
      <xdr:spPr bwMode="auto">
        <a:xfrm>
          <a:off x="6057900" y="1914525"/>
          <a:ext cx="2476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L2</a:t>
          </a:r>
        </a:p>
      </xdr:txBody>
    </xdr:sp>
    <xdr:clientData/>
  </xdr:twoCellAnchor>
  <xdr:twoCellAnchor>
    <xdr:from>
      <xdr:col>10</xdr:col>
      <xdr:colOff>276225</xdr:colOff>
      <xdr:row>10</xdr:row>
      <xdr:rowOff>0</xdr:rowOff>
    </xdr:from>
    <xdr:to>
      <xdr:col>11</xdr:col>
      <xdr:colOff>485775</xdr:colOff>
      <xdr:row>10</xdr:row>
      <xdr:rowOff>0</xdr:rowOff>
    </xdr:to>
    <xdr:sp macro="" textlink="">
      <xdr:nvSpPr>
        <xdr:cNvPr id="1131" name="Line 20">
          <a:extLst>
            <a:ext uri="{FF2B5EF4-FFF2-40B4-BE49-F238E27FC236}">
              <a16:creationId xmlns:a16="http://schemas.microsoft.com/office/drawing/2014/main" id="{9FA36007-BE7A-4905-AE6F-41E4386B3E49}"/>
            </a:ext>
          </a:extLst>
        </xdr:cNvPr>
        <xdr:cNvSpPr>
          <a:spLocks noChangeShapeType="1"/>
        </xdr:cNvSpPr>
      </xdr:nvSpPr>
      <xdr:spPr bwMode="auto">
        <a:xfrm>
          <a:off x="6924675" y="2038350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285750</xdr:colOff>
      <xdr:row>12</xdr:row>
      <xdr:rowOff>104775</xdr:rowOff>
    </xdr:from>
    <xdr:to>
      <xdr:col>11</xdr:col>
      <xdr:colOff>371475</xdr:colOff>
      <xdr:row>12</xdr:row>
      <xdr:rowOff>104775</xdr:rowOff>
    </xdr:to>
    <xdr:sp macro="" textlink="">
      <xdr:nvSpPr>
        <xdr:cNvPr id="1132" name="Line 21">
          <a:extLst>
            <a:ext uri="{FF2B5EF4-FFF2-40B4-BE49-F238E27FC236}">
              <a16:creationId xmlns:a16="http://schemas.microsoft.com/office/drawing/2014/main" id="{8FD1D233-7467-4C98-8AC7-0594BF238A1F}"/>
            </a:ext>
          </a:extLst>
        </xdr:cNvPr>
        <xdr:cNvSpPr>
          <a:spLocks noChangeShapeType="1"/>
        </xdr:cNvSpPr>
      </xdr:nvSpPr>
      <xdr:spPr bwMode="auto">
        <a:xfrm>
          <a:off x="6934200" y="2543175"/>
          <a:ext cx="771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285750</xdr:colOff>
      <xdr:row>13</xdr:row>
      <xdr:rowOff>114300</xdr:rowOff>
    </xdr:from>
    <xdr:to>
      <xdr:col>10</xdr:col>
      <xdr:colOff>647700</xdr:colOff>
      <xdr:row>13</xdr:row>
      <xdr:rowOff>114300</xdr:rowOff>
    </xdr:to>
    <xdr:sp macro="" textlink="">
      <xdr:nvSpPr>
        <xdr:cNvPr id="1133" name="Line 22">
          <a:extLst>
            <a:ext uri="{FF2B5EF4-FFF2-40B4-BE49-F238E27FC236}">
              <a16:creationId xmlns:a16="http://schemas.microsoft.com/office/drawing/2014/main" id="{AC2FD842-474D-4E8A-8224-8E48D8F91D44}"/>
            </a:ext>
          </a:extLst>
        </xdr:cNvPr>
        <xdr:cNvSpPr>
          <a:spLocks noChangeShapeType="1"/>
        </xdr:cNvSpPr>
      </xdr:nvSpPr>
      <xdr:spPr bwMode="auto">
        <a:xfrm>
          <a:off x="6934200" y="275272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285750</xdr:colOff>
      <xdr:row>16</xdr:row>
      <xdr:rowOff>171450</xdr:rowOff>
    </xdr:from>
    <xdr:to>
      <xdr:col>11</xdr:col>
      <xdr:colOff>523875</xdr:colOff>
      <xdr:row>16</xdr:row>
      <xdr:rowOff>171450</xdr:rowOff>
    </xdr:to>
    <xdr:sp macro="" textlink="">
      <xdr:nvSpPr>
        <xdr:cNvPr id="1134" name="Line 23">
          <a:extLst>
            <a:ext uri="{FF2B5EF4-FFF2-40B4-BE49-F238E27FC236}">
              <a16:creationId xmlns:a16="http://schemas.microsoft.com/office/drawing/2014/main" id="{BD218A0C-B204-49A7-9EAB-68CD7D8FEE46}"/>
            </a:ext>
          </a:extLst>
        </xdr:cNvPr>
        <xdr:cNvSpPr>
          <a:spLocks noChangeShapeType="1"/>
        </xdr:cNvSpPr>
      </xdr:nvSpPr>
      <xdr:spPr bwMode="auto">
        <a:xfrm>
          <a:off x="6934200" y="3409950"/>
          <a:ext cx="923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523875</xdr:colOff>
      <xdr:row>15</xdr:row>
      <xdr:rowOff>152400</xdr:rowOff>
    </xdr:from>
    <xdr:to>
      <xdr:col>10</xdr:col>
      <xdr:colOff>266700</xdr:colOff>
      <xdr:row>15</xdr:row>
      <xdr:rowOff>152400</xdr:rowOff>
    </xdr:to>
    <xdr:sp macro="" textlink="">
      <xdr:nvSpPr>
        <xdr:cNvPr id="1135" name="Line 24">
          <a:extLst>
            <a:ext uri="{FF2B5EF4-FFF2-40B4-BE49-F238E27FC236}">
              <a16:creationId xmlns:a16="http://schemas.microsoft.com/office/drawing/2014/main" id="{122E8E49-295B-4D38-A269-23C4DBDE5BCF}"/>
            </a:ext>
          </a:extLst>
        </xdr:cNvPr>
        <xdr:cNvSpPr>
          <a:spLocks noChangeShapeType="1"/>
        </xdr:cNvSpPr>
      </xdr:nvSpPr>
      <xdr:spPr bwMode="auto">
        <a:xfrm>
          <a:off x="6486525" y="319087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542925</xdr:colOff>
      <xdr:row>15</xdr:row>
      <xdr:rowOff>152400</xdr:rowOff>
    </xdr:from>
    <xdr:to>
      <xdr:col>9</xdr:col>
      <xdr:colOff>514350</xdr:colOff>
      <xdr:row>17</xdr:row>
      <xdr:rowOff>114300</xdr:rowOff>
    </xdr:to>
    <xdr:sp macro="" textlink="">
      <xdr:nvSpPr>
        <xdr:cNvPr id="1136" name="Line 25">
          <a:extLst>
            <a:ext uri="{FF2B5EF4-FFF2-40B4-BE49-F238E27FC236}">
              <a16:creationId xmlns:a16="http://schemas.microsoft.com/office/drawing/2014/main" id="{94527A8F-5F14-4A75-8CBC-523753915BB8}"/>
            </a:ext>
          </a:extLst>
        </xdr:cNvPr>
        <xdr:cNvSpPr>
          <a:spLocks noChangeShapeType="1"/>
        </xdr:cNvSpPr>
      </xdr:nvSpPr>
      <xdr:spPr bwMode="auto">
        <a:xfrm flipH="1">
          <a:off x="5819775" y="3190875"/>
          <a:ext cx="657225" cy="3619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523875</xdr:colOff>
      <xdr:row>17</xdr:row>
      <xdr:rowOff>114300</xdr:rowOff>
    </xdr:from>
    <xdr:to>
      <xdr:col>10</xdr:col>
      <xdr:colOff>266700</xdr:colOff>
      <xdr:row>17</xdr:row>
      <xdr:rowOff>114300</xdr:rowOff>
    </xdr:to>
    <xdr:sp macro="" textlink="">
      <xdr:nvSpPr>
        <xdr:cNvPr id="1137" name="Line 26">
          <a:extLst>
            <a:ext uri="{FF2B5EF4-FFF2-40B4-BE49-F238E27FC236}">
              <a16:creationId xmlns:a16="http://schemas.microsoft.com/office/drawing/2014/main" id="{1B756DCB-C01D-46E5-A6DB-62C3C9D1703F}"/>
            </a:ext>
          </a:extLst>
        </xdr:cNvPr>
        <xdr:cNvSpPr>
          <a:spLocks noChangeShapeType="1"/>
        </xdr:cNvSpPr>
      </xdr:nvSpPr>
      <xdr:spPr bwMode="auto">
        <a:xfrm flipH="1">
          <a:off x="5800725" y="3552825"/>
          <a:ext cx="11144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438150</xdr:colOff>
      <xdr:row>11</xdr:row>
      <xdr:rowOff>76200</xdr:rowOff>
    </xdr:from>
    <xdr:to>
      <xdr:col>9</xdr:col>
      <xdr:colOff>438150</xdr:colOff>
      <xdr:row>14</xdr:row>
      <xdr:rowOff>114300</xdr:rowOff>
    </xdr:to>
    <xdr:sp macro="" textlink="">
      <xdr:nvSpPr>
        <xdr:cNvPr id="1138" name="Line 27">
          <a:extLst>
            <a:ext uri="{FF2B5EF4-FFF2-40B4-BE49-F238E27FC236}">
              <a16:creationId xmlns:a16="http://schemas.microsoft.com/office/drawing/2014/main" id="{D342BBE3-5C5C-444E-8D48-B92011116DE3}"/>
            </a:ext>
          </a:extLst>
        </xdr:cNvPr>
        <xdr:cNvSpPr>
          <a:spLocks noChangeShapeType="1"/>
        </xdr:cNvSpPr>
      </xdr:nvSpPr>
      <xdr:spPr bwMode="auto">
        <a:xfrm>
          <a:off x="6400800" y="2314575"/>
          <a:ext cx="0" cy="638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95250</xdr:colOff>
      <xdr:row>12</xdr:row>
      <xdr:rowOff>76200</xdr:rowOff>
    </xdr:from>
    <xdr:to>
      <xdr:col>9</xdr:col>
      <xdr:colOff>342900</xdr:colOff>
      <xdr:row>13</xdr:row>
      <xdr:rowOff>104775</xdr:rowOff>
    </xdr:to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9921F064-6A87-4F76-87CF-5C0DC8489057}"/>
            </a:ext>
          </a:extLst>
        </xdr:cNvPr>
        <xdr:cNvSpPr txBox="1">
          <a:spLocks noChangeArrowheads="1"/>
        </xdr:cNvSpPr>
      </xdr:nvSpPr>
      <xdr:spPr bwMode="auto">
        <a:xfrm>
          <a:off x="6057900" y="2514600"/>
          <a:ext cx="2476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L3</a:t>
          </a:r>
        </a:p>
      </xdr:txBody>
    </xdr:sp>
    <xdr:clientData/>
  </xdr:twoCellAnchor>
  <xdr:twoCellAnchor>
    <xdr:from>
      <xdr:col>8</xdr:col>
      <xdr:colOff>381000</xdr:colOff>
      <xdr:row>14</xdr:row>
      <xdr:rowOff>114300</xdr:rowOff>
    </xdr:from>
    <xdr:to>
      <xdr:col>8</xdr:col>
      <xdr:colOff>381000</xdr:colOff>
      <xdr:row>17</xdr:row>
      <xdr:rowOff>142875</xdr:rowOff>
    </xdr:to>
    <xdr:sp macro="" textlink="">
      <xdr:nvSpPr>
        <xdr:cNvPr id="1140" name="Line 29">
          <a:extLst>
            <a:ext uri="{FF2B5EF4-FFF2-40B4-BE49-F238E27FC236}">
              <a16:creationId xmlns:a16="http://schemas.microsoft.com/office/drawing/2014/main" id="{EA66FCE1-5844-4F3F-B0DC-26E534AA1C14}"/>
            </a:ext>
          </a:extLst>
        </xdr:cNvPr>
        <xdr:cNvSpPr>
          <a:spLocks noChangeShapeType="1"/>
        </xdr:cNvSpPr>
      </xdr:nvSpPr>
      <xdr:spPr bwMode="auto">
        <a:xfrm flipV="1">
          <a:off x="5657850" y="2952750"/>
          <a:ext cx="0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</xdr:colOff>
      <xdr:row>15</xdr:row>
      <xdr:rowOff>76200</xdr:rowOff>
    </xdr:from>
    <xdr:to>
      <xdr:col>8</xdr:col>
      <xdr:colOff>342900</xdr:colOff>
      <xdr:row>16</xdr:row>
      <xdr:rowOff>104775</xdr:rowOff>
    </xdr:to>
    <xdr:sp macro="" textlink="">
      <xdr:nvSpPr>
        <xdr:cNvPr id="1054" name="Text Box 30">
          <a:extLst>
            <a:ext uri="{FF2B5EF4-FFF2-40B4-BE49-F238E27FC236}">
              <a16:creationId xmlns:a16="http://schemas.microsoft.com/office/drawing/2014/main" id="{F93AF23D-77BA-41FB-90DE-A1BEE58BC8F5}"/>
            </a:ext>
          </a:extLst>
        </xdr:cNvPr>
        <xdr:cNvSpPr txBox="1">
          <a:spLocks noChangeArrowheads="1"/>
        </xdr:cNvSpPr>
      </xdr:nvSpPr>
      <xdr:spPr bwMode="auto">
        <a:xfrm>
          <a:off x="5372100" y="3114675"/>
          <a:ext cx="2476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L4</a:t>
          </a:r>
        </a:p>
      </xdr:txBody>
    </xdr:sp>
    <xdr:clientData/>
  </xdr:twoCellAnchor>
  <xdr:twoCellAnchor>
    <xdr:from>
      <xdr:col>2</xdr:col>
      <xdr:colOff>419100</xdr:colOff>
      <xdr:row>49</xdr:row>
      <xdr:rowOff>190500</xdr:rowOff>
    </xdr:from>
    <xdr:to>
      <xdr:col>3</xdr:col>
      <xdr:colOff>28575</xdr:colOff>
      <xdr:row>51</xdr:row>
      <xdr:rowOff>9525</xdr:rowOff>
    </xdr:to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FF4391B8-F3B2-454B-82FE-11FFA98A822A}"/>
            </a:ext>
          </a:extLst>
        </xdr:cNvPr>
        <xdr:cNvSpPr txBox="1">
          <a:spLocks noChangeArrowheads="1"/>
        </xdr:cNvSpPr>
      </xdr:nvSpPr>
      <xdr:spPr bwMode="auto">
        <a:xfrm>
          <a:off x="1581150" y="10039350"/>
          <a:ext cx="2952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(m)</a:t>
          </a:r>
        </a:p>
      </xdr:txBody>
    </xdr:sp>
    <xdr:clientData/>
  </xdr:twoCellAnchor>
  <xdr:twoCellAnchor>
    <xdr:from>
      <xdr:col>8</xdr:col>
      <xdr:colOff>238125</xdr:colOff>
      <xdr:row>14</xdr:row>
      <xdr:rowOff>114300</xdr:rowOff>
    </xdr:from>
    <xdr:to>
      <xdr:col>9</xdr:col>
      <xdr:colOff>628650</xdr:colOff>
      <xdr:row>14</xdr:row>
      <xdr:rowOff>114300</xdr:rowOff>
    </xdr:to>
    <xdr:sp macro="" textlink="">
      <xdr:nvSpPr>
        <xdr:cNvPr id="1143" name="Line 33">
          <a:extLst>
            <a:ext uri="{FF2B5EF4-FFF2-40B4-BE49-F238E27FC236}">
              <a16:creationId xmlns:a16="http://schemas.microsoft.com/office/drawing/2014/main" id="{5216ACF8-B8ED-4D6A-8197-E9A4C99C59D1}"/>
            </a:ext>
          </a:extLst>
        </xdr:cNvPr>
        <xdr:cNvSpPr>
          <a:spLocks noChangeShapeType="1"/>
        </xdr:cNvSpPr>
      </xdr:nvSpPr>
      <xdr:spPr bwMode="auto">
        <a:xfrm flipH="1">
          <a:off x="5514975" y="2952750"/>
          <a:ext cx="10763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171450</xdr:colOff>
      <xdr:row>5</xdr:row>
      <xdr:rowOff>85725</xdr:rowOff>
    </xdr:from>
    <xdr:to>
      <xdr:col>8</xdr:col>
      <xdr:colOff>628650</xdr:colOff>
      <xdr:row>6</xdr:row>
      <xdr:rowOff>123825</xdr:rowOff>
    </xdr:to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DD4A9AC7-8CD3-4B1F-A1D8-B77746FD12FD}"/>
            </a:ext>
          </a:extLst>
        </xdr:cNvPr>
        <xdr:cNvSpPr txBox="1">
          <a:spLocks noChangeArrowheads="1"/>
        </xdr:cNvSpPr>
      </xdr:nvSpPr>
      <xdr:spPr bwMode="auto">
        <a:xfrm>
          <a:off x="5448300" y="1123950"/>
          <a:ext cx="4572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Lôùp 1</a:t>
          </a:r>
        </a:p>
      </xdr:txBody>
    </xdr:sp>
    <xdr:clientData/>
  </xdr:twoCellAnchor>
  <xdr:twoCellAnchor>
    <xdr:from>
      <xdr:col>8</xdr:col>
      <xdr:colOff>171450</xdr:colOff>
      <xdr:row>7</xdr:row>
      <xdr:rowOff>95250</xdr:rowOff>
    </xdr:from>
    <xdr:to>
      <xdr:col>8</xdr:col>
      <xdr:colOff>628650</xdr:colOff>
      <xdr:row>8</xdr:row>
      <xdr:rowOff>133350</xdr:rowOff>
    </xdr:to>
    <xdr:sp macro="" textlink="">
      <xdr:nvSpPr>
        <xdr:cNvPr id="1059" name="Text Box 35">
          <a:extLst>
            <a:ext uri="{FF2B5EF4-FFF2-40B4-BE49-F238E27FC236}">
              <a16:creationId xmlns:a16="http://schemas.microsoft.com/office/drawing/2014/main" id="{C521C671-32CE-4E11-86F2-E0DAB05AB53A}"/>
            </a:ext>
          </a:extLst>
        </xdr:cNvPr>
        <xdr:cNvSpPr txBox="1">
          <a:spLocks noChangeArrowheads="1"/>
        </xdr:cNvSpPr>
      </xdr:nvSpPr>
      <xdr:spPr bwMode="auto">
        <a:xfrm>
          <a:off x="5448300" y="1533525"/>
          <a:ext cx="4572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Lôùp 2</a:t>
          </a:r>
        </a:p>
      </xdr:txBody>
    </xdr:sp>
    <xdr:clientData/>
  </xdr:twoCellAnchor>
  <xdr:twoCellAnchor>
    <xdr:from>
      <xdr:col>8</xdr:col>
      <xdr:colOff>171450</xdr:colOff>
      <xdr:row>9</xdr:row>
      <xdr:rowOff>66675</xdr:rowOff>
    </xdr:from>
    <xdr:to>
      <xdr:col>8</xdr:col>
      <xdr:colOff>628650</xdr:colOff>
      <xdr:row>10</xdr:row>
      <xdr:rowOff>104775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1D29470D-8EAC-455E-AF97-0F527B03DEBC}"/>
            </a:ext>
          </a:extLst>
        </xdr:cNvPr>
        <xdr:cNvSpPr txBox="1">
          <a:spLocks noChangeArrowheads="1"/>
        </xdr:cNvSpPr>
      </xdr:nvSpPr>
      <xdr:spPr bwMode="auto">
        <a:xfrm>
          <a:off x="5448300" y="1905000"/>
          <a:ext cx="4572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Lôùp 3</a:t>
          </a:r>
        </a:p>
      </xdr:txBody>
    </xdr:sp>
    <xdr:clientData/>
  </xdr:twoCellAnchor>
  <xdr:twoCellAnchor>
    <xdr:from>
      <xdr:col>8</xdr:col>
      <xdr:colOff>171450</xdr:colOff>
      <xdr:row>12</xdr:row>
      <xdr:rowOff>28575</xdr:rowOff>
    </xdr:from>
    <xdr:to>
      <xdr:col>8</xdr:col>
      <xdr:colOff>628650</xdr:colOff>
      <xdr:row>13</xdr:row>
      <xdr:rowOff>66675</xdr:rowOff>
    </xdr:to>
    <xdr:sp macro="" textlink="">
      <xdr:nvSpPr>
        <xdr:cNvPr id="1061" name="Text Box 37">
          <a:extLst>
            <a:ext uri="{FF2B5EF4-FFF2-40B4-BE49-F238E27FC236}">
              <a16:creationId xmlns:a16="http://schemas.microsoft.com/office/drawing/2014/main" id="{AD385628-B51C-465D-B6C5-D840178017E8}"/>
            </a:ext>
          </a:extLst>
        </xdr:cNvPr>
        <xdr:cNvSpPr txBox="1">
          <a:spLocks noChangeArrowheads="1"/>
        </xdr:cNvSpPr>
      </xdr:nvSpPr>
      <xdr:spPr bwMode="auto">
        <a:xfrm>
          <a:off x="5448300" y="2466975"/>
          <a:ext cx="4572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Lôùp 4</a:t>
          </a:r>
        </a:p>
      </xdr:txBody>
    </xdr:sp>
    <xdr:clientData/>
  </xdr:twoCellAnchor>
  <xdr:twoCellAnchor>
    <xdr:from>
      <xdr:col>9</xdr:col>
      <xdr:colOff>171450</xdr:colOff>
      <xdr:row>17</xdr:row>
      <xdr:rowOff>85725</xdr:rowOff>
    </xdr:from>
    <xdr:to>
      <xdr:col>9</xdr:col>
      <xdr:colOff>628650</xdr:colOff>
      <xdr:row>18</xdr:row>
      <xdr:rowOff>123825</xdr:rowOff>
    </xdr:to>
    <xdr:sp macro="" textlink="">
      <xdr:nvSpPr>
        <xdr:cNvPr id="1062" name="Text Box 38">
          <a:extLst>
            <a:ext uri="{FF2B5EF4-FFF2-40B4-BE49-F238E27FC236}">
              <a16:creationId xmlns:a16="http://schemas.microsoft.com/office/drawing/2014/main" id="{10648988-19B2-4233-B1A2-3AFAFD97D14C}"/>
            </a:ext>
          </a:extLst>
        </xdr:cNvPr>
        <xdr:cNvSpPr txBox="1">
          <a:spLocks noChangeArrowheads="1"/>
        </xdr:cNvSpPr>
      </xdr:nvSpPr>
      <xdr:spPr bwMode="auto">
        <a:xfrm>
          <a:off x="6134100" y="3524250"/>
          <a:ext cx="457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ù  p</a:t>
          </a:r>
          <a:r>
            <a:rPr lang="en-US" sz="1000" b="0" i="0" u="none" strike="noStrike" baseline="-25000">
              <a:solidFill>
                <a:srgbClr val="000000"/>
              </a:solidFill>
              <a:latin typeface="VNI-Helve"/>
            </a:rPr>
            <a:t>3</a:t>
          </a:r>
        </a:p>
      </xdr:txBody>
    </xdr:sp>
    <xdr:clientData/>
  </xdr:twoCellAnchor>
  <xdr:twoCellAnchor>
    <xdr:from>
      <xdr:col>11</xdr:col>
      <xdr:colOff>171450</xdr:colOff>
      <xdr:row>17</xdr:row>
      <xdr:rowOff>85725</xdr:rowOff>
    </xdr:from>
    <xdr:to>
      <xdr:col>11</xdr:col>
      <xdr:colOff>628650</xdr:colOff>
      <xdr:row>18</xdr:row>
      <xdr:rowOff>123825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5EFE8D14-72B7-4B08-8775-785B79EA021F}"/>
            </a:ext>
          </a:extLst>
        </xdr:cNvPr>
        <xdr:cNvSpPr txBox="1">
          <a:spLocks noChangeArrowheads="1"/>
        </xdr:cNvSpPr>
      </xdr:nvSpPr>
      <xdr:spPr bwMode="auto">
        <a:xfrm>
          <a:off x="7505700" y="3524250"/>
          <a:ext cx="457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ù  p</a:t>
          </a:r>
          <a:r>
            <a:rPr lang="en-US" sz="1000" b="0" i="0" u="none" strike="noStrike" baseline="-25000">
              <a:solidFill>
                <a:srgbClr val="000000"/>
              </a:solidFill>
              <a:latin typeface="VNI-Helve"/>
            </a:rPr>
            <a:t>4</a:t>
          </a:r>
        </a:p>
      </xdr:txBody>
    </xdr:sp>
    <xdr:clientData/>
  </xdr:twoCellAnchor>
  <xdr:twoCellAnchor>
    <xdr:from>
      <xdr:col>10</xdr:col>
      <xdr:colOff>647700</xdr:colOff>
      <xdr:row>10</xdr:row>
      <xdr:rowOff>76200</xdr:rowOff>
    </xdr:from>
    <xdr:to>
      <xdr:col>11</xdr:col>
      <xdr:colOff>419100</xdr:colOff>
      <xdr:row>11</xdr:row>
      <xdr:rowOff>114300</xdr:rowOff>
    </xdr:to>
    <xdr:sp macro="" textlink="">
      <xdr:nvSpPr>
        <xdr:cNvPr id="1064" name="Text Box 40">
          <a:extLst>
            <a:ext uri="{FF2B5EF4-FFF2-40B4-BE49-F238E27FC236}">
              <a16:creationId xmlns:a16="http://schemas.microsoft.com/office/drawing/2014/main" id="{E7997836-C20D-4457-A0DA-309D465F5FE2}"/>
            </a:ext>
          </a:extLst>
        </xdr:cNvPr>
        <xdr:cNvSpPr txBox="1">
          <a:spLocks noChangeArrowheads="1"/>
        </xdr:cNvSpPr>
      </xdr:nvSpPr>
      <xdr:spPr bwMode="auto">
        <a:xfrm>
          <a:off x="7296150" y="2114550"/>
          <a:ext cx="457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ù  p</a:t>
          </a:r>
          <a:r>
            <a:rPr lang="en-US" sz="1000" b="0" i="0" u="none" strike="noStrike" baseline="-25000">
              <a:solidFill>
                <a:srgbClr val="000000"/>
              </a:solidFill>
              <a:latin typeface="VNI-Helve"/>
            </a:rPr>
            <a:t>a</a:t>
          </a: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(2)</a:t>
          </a:r>
        </a:p>
      </xdr:txBody>
    </xdr:sp>
    <xdr:clientData/>
  </xdr:twoCellAnchor>
  <xdr:twoCellAnchor>
    <xdr:from>
      <xdr:col>10</xdr:col>
      <xdr:colOff>209550</xdr:colOff>
      <xdr:row>5</xdr:row>
      <xdr:rowOff>142875</xdr:rowOff>
    </xdr:from>
    <xdr:to>
      <xdr:col>10</xdr:col>
      <xdr:colOff>666750</xdr:colOff>
      <xdr:row>6</xdr:row>
      <xdr:rowOff>180975</xdr:rowOff>
    </xdr:to>
    <xdr:sp macro="" textlink="">
      <xdr:nvSpPr>
        <xdr:cNvPr id="1065" name="Text Box 41">
          <a:extLst>
            <a:ext uri="{FF2B5EF4-FFF2-40B4-BE49-F238E27FC236}">
              <a16:creationId xmlns:a16="http://schemas.microsoft.com/office/drawing/2014/main" id="{72E46ADF-2A36-4232-B39B-0C66BA6B45ED}"/>
            </a:ext>
          </a:extLst>
        </xdr:cNvPr>
        <xdr:cNvSpPr txBox="1">
          <a:spLocks noChangeArrowheads="1"/>
        </xdr:cNvSpPr>
      </xdr:nvSpPr>
      <xdr:spPr bwMode="auto">
        <a:xfrm>
          <a:off x="6858000" y="1181100"/>
          <a:ext cx="457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ù  p</a:t>
          </a:r>
          <a:r>
            <a:rPr lang="en-US" sz="1000" b="0" i="0" u="none" strike="noStrike" baseline="-25000">
              <a:solidFill>
                <a:srgbClr val="000000"/>
              </a:solidFill>
              <a:latin typeface="VNI-Helve"/>
            </a:rPr>
            <a:t>a</a:t>
          </a: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(1)</a:t>
          </a:r>
        </a:p>
      </xdr:txBody>
    </xdr:sp>
    <xdr:clientData/>
  </xdr:twoCellAnchor>
  <xdr:twoCellAnchor>
    <xdr:from>
      <xdr:col>10</xdr:col>
      <xdr:colOff>180975</xdr:colOff>
      <xdr:row>3</xdr:row>
      <xdr:rowOff>142875</xdr:rowOff>
    </xdr:from>
    <xdr:to>
      <xdr:col>10</xdr:col>
      <xdr:colOff>638175</xdr:colOff>
      <xdr:row>4</xdr:row>
      <xdr:rowOff>180975</xdr:rowOff>
    </xdr:to>
    <xdr:sp macro="" textlink="">
      <xdr:nvSpPr>
        <xdr:cNvPr id="1066" name="Text Box 42">
          <a:extLst>
            <a:ext uri="{FF2B5EF4-FFF2-40B4-BE49-F238E27FC236}">
              <a16:creationId xmlns:a16="http://schemas.microsoft.com/office/drawing/2014/main" id="{BFE3018C-CC79-4A82-9151-5524E319469D}"/>
            </a:ext>
          </a:extLst>
        </xdr:cNvPr>
        <xdr:cNvSpPr txBox="1">
          <a:spLocks noChangeArrowheads="1"/>
        </xdr:cNvSpPr>
      </xdr:nvSpPr>
      <xdr:spPr bwMode="auto">
        <a:xfrm>
          <a:off x="6829425" y="781050"/>
          <a:ext cx="457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ù  p</a:t>
          </a:r>
          <a:r>
            <a:rPr lang="en-US" sz="1000" b="0" i="0" u="none" strike="noStrike" baseline="-25000">
              <a:solidFill>
                <a:srgbClr val="000000"/>
              </a:solidFill>
              <a:latin typeface="VNI-Helve"/>
            </a:rPr>
            <a:t>a</a:t>
          </a: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(0)</a:t>
          </a:r>
        </a:p>
      </xdr:txBody>
    </xdr:sp>
    <xdr:clientData/>
  </xdr:twoCellAnchor>
  <xdr:twoCellAnchor>
    <xdr:from>
      <xdr:col>10</xdr:col>
      <xdr:colOff>314325</xdr:colOff>
      <xdr:row>7</xdr:row>
      <xdr:rowOff>76200</xdr:rowOff>
    </xdr:from>
    <xdr:to>
      <xdr:col>11</xdr:col>
      <xdr:colOff>85725</xdr:colOff>
      <xdr:row>8</xdr:row>
      <xdr:rowOff>114300</xdr:rowOff>
    </xdr:to>
    <xdr:sp macro="" textlink="">
      <xdr:nvSpPr>
        <xdr:cNvPr id="1067" name="Text Box 43">
          <a:extLst>
            <a:ext uri="{FF2B5EF4-FFF2-40B4-BE49-F238E27FC236}">
              <a16:creationId xmlns:a16="http://schemas.microsoft.com/office/drawing/2014/main" id="{DA893213-CFC0-4064-BF1A-9C0C9EE90F90}"/>
            </a:ext>
          </a:extLst>
        </xdr:cNvPr>
        <xdr:cNvSpPr txBox="1">
          <a:spLocks noChangeArrowheads="1"/>
        </xdr:cNvSpPr>
      </xdr:nvSpPr>
      <xdr:spPr bwMode="auto">
        <a:xfrm>
          <a:off x="6962775" y="1514475"/>
          <a:ext cx="457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ù  p</a:t>
          </a:r>
          <a:r>
            <a:rPr lang="en-US" sz="1000" b="0" i="0" u="none" strike="noStrike" baseline="-25000">
              <a:solidFill>
                <a:srgbClr val="000000"/>
              </a:solidFill>
              <a:latin typeface="VNI-Helve"/>
            </a:rPr>
            <a:t>a</a:t>
          </a: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(1')</a:t>
          </a:r>
        </a:p>
      </xdr:txBody>
    </xdr:sp>
    <xdr:clientData/>
  </xdr:twoCellAnchor>
  <xdr:twoCellAnchor>
    <xdr:from>
      <xdr:col>10</xdr:col>
      <xdr:colOff>209550</xdr:colOff>
      <xdr:row>14</xdr:row>
      <xdr:rowOff>66675</xdr:rowOff>
    </xdr:from>
    <xdr:to>
      <xdr:col>10</xdr:col>
      <xdr:colOff>666750</xdr:colOff>
      <xdr:row>15</xdr:row>
      <xdr:rowOff>104775</xdr:rowOff>
    </xdr:to>
    <xdr:sp macro="" textlink="">
      <xdr:nvSpPr>
        <xdr:cNvPr id="1068" name="Text Box 44">
          <a:extLst>
            <a:ext uri="{FF2B5EF4-FFF2-40B4-BE49-F238E27FC236}">
              <a16:creationId xmlns:a16="http://schemas.microsoft.com/office/drawing/2014/main" id="{88BF2E96-4C98-4687-86DF-2A4093774A80}"/>
            </a:ext>
          </a:extLst>
        </xdr:cNvPr>
        <xdr:cNvSpPr txBox="1">
          <a:spLocks noChangeArrowheads="1"/>
        </xdr:cNvSpPr>
      </xdr:nvSpPr>
      <xdr:spPr bwMode="auto">
        <a:xfrm>
          <a:off x="6858000" y="2905125"/>
          <a:ext cx="457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VNI-Helve"/>
            </a:rPr>
            <a:t>ù  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276225</xdr:colOff>
      <xdr:row>4</xdr:row>
      <xdr:rowOff>180975</xdr:rowOff>
    </xdr:from>
    <xdr:to>
      <xdr:col>11</xdr:col>
      <xdr:colOff>276225</xdr:colOff>
      <xdr:row>17</xdr:row>
      <xdr:rowOff>114300</xdr:rowOff>
    </xdr:to>
    <xdr:sp macro="" textlink="">
      <xdr:nvSpPr>
        <xdr:cNvPr id="3192" name="Line 1">
          <a:extLst>
            <a:ext uri="{FF2B5EF4-FFF2-40B4-BE49-F238E27FC236}">
              <a16:creationId xmlns:a16="http://schemas.microsoft.com/office/drawing/2014/main" id="{886413C3-00ED-481A-8C6D-3EF485B5DD72}"/>
            </a:ext>
          </a:extLst>
        </xdr:cNvPr>
        <xdr:cNvSpPr>
          <a:spLocks noChangeShapeType="1"/>
        </xdr:cNvSpPr>
      </xdr:nvSpPr>
      <xdr:spPr bwMode="auto">
        <a:xfrm>
          <a:off x="7610475" y="1038225"/>
          <a:ext cx="0" cy="25336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104775</xdr:colOff>
      <xdr:row>11</xdr:row>
      <xdr:rowOff>85725</xdr:rowOff>
    </xdr:from>
    <xdr:to>
      <xdr:col>13</xdr:col>
      <xdr:colOff>123825</xdr:colOff>
      <xdr:row>11</xdr:row>
      <xdr:rowOff>85725</xdr:rowOff>
    </xdr:to>
    <xdr:sp macro="" textlink="">
      <xdr:nvSpPr>
        <xdr:cNvPr id="3193" name="Line 2">
          <a:extLst>
            <a:ext uri="{FF2B5EF4-FFF2-40B4-BE49-F238E27FC236}">
              <a16:creationId xmlns:a16="http://schemas.microsoft.com/office/drawing/2014/main" id="{7B7E73DC-1902-4BE1-AE24-8F0BD60063D5}"/>
            </a:ext>
          </a:extLst>
        </xdr:cNvPr>
        <xdr:cNvSpPr>
          <a:spLocks noChangeShapeType="1"/>
        </xdr:cNvSpPr>
      </xdr:nvSpPr>
      <xdr:spPr bwMode="auto">
        <a:xfrm>
          <a:off x="6067425" y="2343150"/>
          <a:ext cx="2838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276225</xdr:colOff>
      <xdr:row>4</xdr:row>
      <xdr:rowOff>180975</xdr:rowOff>
    </xdr:from>
    <xdr:to>
      <xdr:col>11</xdr:col>
      <xdr:colOff>581025</xdr:colOff>
      <xdr:row>4</xdr:row>
      <xdr:rowOff>180975</xdr:rowOff>
    </xdr:to>
    <xdr:sp macro="" textlink="">
      <xdr:nvSpPr>
        <xdr:cNvPr id="3194" name="Line 3">
          <a:extLst>
            <a:ext uri="{FF2B5EF4-FFF2-40B4-BE49-F238E27FC236}">
              <a16:creationId xmlns:a16="http://schemas.microsoft.com/office/drawing/2014/main" id="{ED1222D2-0254-47A3-B0EE-CC8E2DA5C456}"/>
            </a:ext>
          </a:extLst>
        </xdr:cNvPr>
        <xdr:cNvSpPr>
          <a:spLocks noChangeShapeType="1"/>
        </xdr:cNvSpPr>
      </xdr:nvSpPr>
      <xdr:spPr bwMode="auto">
        <a:xfrm>
          <a:off x="7610475" y="1038225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390525</xdr:colOff>
      <xdr:row>4</xdr:row>
      <xdr:rowOff>171450</xdr:rowOff>
    </xdr:from>
    <xdr:to>
      <xdr:col>12</xdr:col>
      <xdr:colOff>19050</xdr:colOff>
      <xdr:row>6</xdr:row>
      <xdr:rowOff>171450</xdr:rowOff>
    </xdr:to>
    <xdr:sp macro="" textlink="">
      <xdr:nvSpPr>
        <xdr:cNvPr id="3195" name="Line 4">
          <a:extLst>
            <a:ext uri="{FF2B5EF4-FFF2-40B4-BE49-F238E27FC236}">
              <a16:creationId xmlns:a16="http://schemas.microsoft.com/office/drawing/2014/main" id="{B9ACB4BF-4E73-418D-BB93-FA2B8AE0EC7A}"/>
            </a:ext>
          </a:extLst>
        </xdr:cNvPr>
        <xdr:cNvSpPr>
          <a:spLocks noChangeShapeType="1"/>
        </xdr:cNvSpPr>
      </xdr:nvSpPr>
      <xdr:spPr bwMode="auto">
        <a:xfrm>
          <a:off x="7724775" y="1028700"/>
          <a:ext cx="314325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6</xdr:row>
      <xdr:rowOff>171450</xdr:rowOff>
    </xdr:from>
    <xdr:to>
      <xdr:col>12</xdr:col>
      <xdr:colOff>247650</xdr:colOff>
      <xdr:row>8</xdr:row>
      <xdr:rowOff>133350</xdr:rowOff>
    </xdr:to>
    <xdr:sp macro="" textlink="">
      <xdr:nvSpPr>
        <xdr:cNvPr id="3196" name="Line 5">
          <a:extLst>
            <a:ext uri="{FF2B5EF4-FFF2-40B4-BE49-F238E27FC236}">
              <a16:creationId xmlns:a16="http://schemas.microsoft.com/office/drawing/2014/main" id="{D5E752B0-C26D-4522-A4FD-1D5A4A1EAD31}"/>
            </a:ext>
          </a:extLst>
        </xdr:cNvPr>
        <xdr:cNvSpPr>
          <a:spLocks noChangeShapeType="1"/>
        </xdr:cNvSpPr>
      </xdr:nvSpPr>
      <xdr:spPr bwMode="auto">
        <a:xfrm>
          <a:off x="8039100" y="1428750"/>
          <a:ext cx="22860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247650</xdr:colOff>
      <xdr:row>8</xdr:row>
      <xdr:rowOff>133350</xdr:rowOff>
    </xdr:from>
    <xdr:to>
      <xdr:col>13</xdr:col>
      <xdr:colOff>104775</xdr:colOff>
      <xdr:row>11</xdr:row>
      <xdr:rowOff>95250</xdr:rowOff>
    </xdr:to>
    <xdr:sp macro="" textlink="">
      <xdr:nvSpPr>
        <xdr:cNvPr id="3197" name="Line 6">
          <a:extLst>
            <a:ext uri="{FF2B5EF4-FFF2-40B4-BE49-F238E27FC236}">
              <a16:creationId xmlns:a16="http://schemas.microsoft.com/office/drawing/2014/main" id="{A1B5ABD7-4437-462C-B6CC-43F6CA09655C}"/>
            </a:ext>
          </a:extLst>
        </xdr:cNvPr>
        <xdr:cNvSpPr>
          <a:spLocks noChangeShapeType="1"/>
        </xdr:cNvSpPr>
      </xdr:nvSpPr>
      <xdr:spPr bwMode="auto">
        <a:xfrm>
          <a:off x="8267700" y="1790700"/>
          <a:ext cx="619125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504825</xdr:colOff>
      <xdr:row>11</xdr:row>
      <xdr:rowOff>95250</xdr:rowOff>
    </xdr:from>
    <xdr:to>
      <xdr:col>13</xdr:col>
      <xdr:colOff>95250</xdr:colOff>
      <xdr:row>15</xdr:row>
      <xdr:rowOff>152400</xdr:rowOff>
    </xdr:to>
    <xdr:sp macro="" textlink="">
      <xdr:nvSpPr>
        <xdr:cNvPr id="3198" name="Line 7">
          <a:extLst>
            <a:ext uri="{FF2B5EF4-FFF2-40B4-BE49-F238E27FC236}">
              <a16:creationId xmlns:a16="http://schemas.microsoft.com/office/drawing/2014/main" id="{34707BDD-FA96-40C7-80FD-0E188A7332C9}"/>
            </a:ext>
          </a:extLst>
        </xdr:cNvPr>
        <xdr:cNvSpPr>
          <a:spLocks noChangeShapeType="1"/>
        </xdr:cNvSpPr>
      </xdr:nvSpPr>
      <xdr:spPr bwMode="auto">
        <a:xfrm flipH="1">
          <a:off x="7153275" y="2352675"/>
          <a:ext cx="17240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266700</xdr:colOff>
      <xdr:row>17</xdr:row>
      <xdr:rowOff>114300</xdr:rowOff>
    </xdr:from>
    <xdr:to>
      <xdr:col>13</xdr:col>
      <xdr:colOff>685800</xdr:colOff>
      <xdr:row>17</xdr:row>
      <xdr:rowOff>114300</xdr:rowOff>
    </xdr:to>
    <xdr:sp macro="" textlink="">
      <xdr:nvSpPr>
        <xdr:cNvPr id="3199" name="Line 8">
          <a:extLst>
            <a:ext uri="{FF2B5EF4-FFF2-40B4-BE49-F238E27FC236}">
              <a16:creationId xmlns:a16="http://schemas.microsoft.com/office/drawing/2014/main" id="{5CC1A410-C833-467C-B258-8B4871B4C358}"/>
            </a:ext>
          </a:extLst>
        </xdr:cNvPr>
        <xdr:cNvSpPr>
          <a:spLocks noChangeShapeType="1"/>
        </xdr:cNvSpPr>
      </xdr:nvSpPr>
      <xdr:spPr bwMode="auto">
        <a:xfrm>
          <a:off x="7600950" y="3571875"/>
          <a:ext cx="1866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495300</xdr:colOff>
      <xdr:row>15</xdr:row>
      <xdr:rowOff>152400</xdr:rowOff>
    </xdr:from>
    <xdr:to>
      <xdr:col>13</xdr:col>
      <xdr:colOff>685800</xdr:colOff>
      <xdr:row>17</xdr:row>
      <xdr:rowOff>114300</xdr:rowOff>
    </xdr:to>
    <xdr:sp macro="" textlink="">
      <xdr:nvSpPr>
        <xdr:cNvPr id="3200" name="Line 9">
          <a:extLst>
            <a:ext uri="{FF2B5EF4-FFF2-40B4-BE49-F238E27FC236}">
              <a16:creationId xmlns:a16="http://schemas.microsoft.com/office/drawing/2014/main" id="{0D1DC814-888E-47D8-8A4B-5D970E0878CA}"/>
            </a:ext>
          </a:extLst>
        </xdr:cNvPr>
        <xdr:cNvSpPr>
          <a:spLocks noChangeShapeType="1"/>
        </xdr:cNvSpPr>
      </xdr:nvSpPr>
      <xdr:spPr bwMode="auto">
        <a:xfrm flipH="1" flipV="1">
          <a:off x="7143750" y="3209925"/>
          <a:ext cx="232410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276225</xdr:colOff>
      <xdr:row>6</xdr:row>
      <xdr:rowOff>152400</xdr:rowOff>
    </xdr:from>
    <xdr:to>
      <xdr:col>12</xdr:col>
      <xdr:colOff>0</xdr:colOff>
      <xdr:row>6</xdr:row>
      <xdr:rowOff>152400</xdr:rowOff>
    </xdr:to>
    <xdr:sp macro="" textlink="">
      <xdr:nvSpPr>
        <xdr:cNvPr id="3201" name="Line 10">
          <a:extLst>
            <a:ext uri="{FF2B5EF4-FFF2-40B4-BE49-F238E27FC236}">
              <a16:creationId xmlns:a16="http://schemas.microsoft.com/office/drawing/2014/main" id="{75DC9301-545D-44DA-BB65-54CF5916DE5F}"/>
            </a:ext>
          </a:extLst>
        </xdr:cNvPr>
        <xdr:cNvSpPr>
          <a:spLocks noChangeShapeType="1"/>
        </xdr:cNvSpPr>
      </xdr:nvSpPr>
      <xdr:spPr bwMode="auto">
        <a:xfrm>
          <a:off x="7610475" y="1409700"/>
          <a:ext cx="409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266700</xdr:colOff>
      <xdr:row>8</xdr:row>
      <xdr:rowOff>123825</xdr:rowOff>
    </xdr:from>
    <xdr:to>
      <xdr:col>12</xdr:col>
      <xdr:colOff>228600</xdr:colOff>
      <xdr:row>8</xdr:row>
      <xdr:rowOff>123825</xdr:rowOff>
    </xdr:to>
    <xdr:sp macro="" textlink="">
      <xdr:nvSpPr>
        <xdr:cNvPr id="3202" name="Line 11">
          <a:extLst>
            <a:ext uri="{FF2B5EF4-FFF2-40B4-BE49-F238E27FC236}">
              <a16:creationId xmlns:a16="http://schemas.microsoft.com/office/drawing/2014/main" id="{BCEC1828-8E41-4BF7-8F38-B215C3B76144}"/>
            </a:ext>
          </a:extLst>
        </xdr:cNvPr>
        <xdr:cNvSpPr>
          <a:spLocks noChangeShapeType="1"/>
        </xdr:cNvSpPr>
      </xdr:nvSpPr>
      <xdr:spPr bwMode="auto">
        <a:xfrm>
          <a:off x="7600950" y="1781175"/>
          <a:ext cx="647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276225</xdr:colOff>
      <xdr:row>4</xdr:row>
      <xdr:rowOff>180975</xdr:rowOff>
    </xdr:from>
    <xdr:to>
      <xdr:col>13</xdr:col>
      <xdr:colOff>695325</xdr:colOff>
      <xdr:row>4</xdr:row>
      <xdr:rowOff>180975</xdr:rowOff>
    </xdr:to>
    <xdr:sp macro="" textlink="">
      <xdr:nvSpPr>
        <xdr:cNvPr id="3203" name="Line 12">
          <a:extLst>
            <a:ext uri="{FF2B5EF4-FFF2-40B4-BE49-F238E27FC236}">
              <a16:creationId xmlns:a16="http://schemas.microsoft.com/office/drawing/2014/main" id="{880FDF1E-1157-4AF8-A94F-F8B5DC11370C}"/>
            </a:ext>
          </a:extLst>
        </xdr:cNvPr>
        <xdr:cNvSpPr>
          <a:spLocks noChangeShapeType="1"/>
        </xdr:cNvSpPr>
      </xdr:nvSpPr>
      <xdr:spPr bwMode="auto">
        <a:xfrm>
          <a:off x="7610475" y="1038225"/>
          <a:ext cx="1857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104775</xdr:colOff>
      <xdr:row>11</xdr:row>
      <xdr:rowOff>76200</xdr:rowOff>
    </xdr:from>
    <xdr:to>
      <xdr:col>13</xdr:col>
      <xdr:colOff>676275</xdr:colOff>
      <xdr:row>11</xdr:row>
      <xdr:rowOff>76200</xdr:rowOff>
    </xdr:to>
    <xdr:sp macro="" textlink="">
      <xdr:nvSpPr>
        <xdr:cNvPr id="3204" name="Line 13">
          <a:extLst>
            <a:ext uri="{FF2B5EF4-FFF2-40B4-BE49-F238E27FC236}">
              <a16:creationId xmlns:a16="http://schemas.microsoft.com/office/drawing/2014/main" id="{6A1A835E-FFAE-411B-9E7C-9EB8C7EC8C2A}"/>
            </a:ext>
          </a:extLst>
        </xdr:cNvPr>
        <xdr:cNvSpPr>
          <a:spLocks noChangeShapeType="1"/>
        </xdr:cNvSpPr>
      </xdr:nvSpPr>
      <xdr:spPr bwMode="auto">
        <a:xfrm>
          <a:off x="8886825" y="2333625"/>
          <a:ext cx="5715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457200</xdr:colOff>
      <xdr:row>4</xdr:row>
      <xdr:rowOff>190500</xdr:rowOff>
    </xdr:from>
    <xdr:to>
      <xdr:col>10</xdr:col>
      <xdr:colOff>457200</xdr:colOff>
      <xdr:row>6</xdr:row>
      <xdr:rowOff>152400</xdr:rowOff>
    </xdr:to>
    <xdr:sp macro="" textlink="">
      <xdr:nvSpPr>
        <xdr:cNvPr id="3205" name="Line 14">
          <a:extLst>
            <a:ext uri="{FF2B5EF4-FFF2-40B4-BE49-F238E27FC236}">
              <a16:creationId xmlns:a16="http://schemas.microsoft.com/office/drawing/2014/main" id="{307408ED-A2C7-4A43-B314-9B8F62F4330E}"/>
            </a:ext>
          </a:extLst>
        </xdr:cNvPr>
        <xdr:cNvSpPr>
          <a:spLocks noChangeShapeType="1"/>
        </xdr:cNvSpPr>
      </xdr:nvSpPr>
      <xdr:spPr bwMode="auto">
        <a:xfrm flipV="1">
          <a:off x="7105650" y="1047750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95250</xdr:colOff>
      <xdr:row>5</xdr:row>
      <xdr:rowOff>95250</xdr:rowOff>
    </xdr:from>
    <xdr:to>
      <xdr:col>10</xdr:col>
      <xdr:colOff>342900</xdr:colOff>
      <xdr:row>6</xdr:row>
      <xdr:rowOff>123825</xdr:rowOff>
    </xdr:to>
    <xdr:sp macro="" textlink="">
      <xdr:nvSpPr>
        <xdr:cNvPr id="3087" name="Text Box 15">
          <a:extLst>
            <a:ext uri="{FF2B5EF4-FFF2-40B4-BE49-F238E27FC236}">
              <a16:creationId xmlns:a16="http://schemas.microsoft.com/office/drawing/2014/main" id="{51EDC402-9C3D-4BFE-85FC-12D3E56DEF13}"/>
            </a:ext>
          </a:extLst>
        </xdr:cNvPr>
        <xdr:cNvSpPr txBox="1">
          <a:spLocks noChangeArrowheads="1"/>
        </xdr:cNvSpPr>
      </xdr:nvSpPr>
      <xdr:spPr bwMode="auto">
        <a:xfrm>
          <a:off x="6743700" y="1152525"/>
          <a:ext cx="2476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L1</a:t>
          </a:r>
        </a:p>
      </xdr:txBody>
    </xdr:sp>
    <xdr:clientData/>
  </xdr:twoCellAnchor>
  <xdr:twoCellAnchor>
    <xdr:from>
      <xdr:col>10</xdr:col>
      <xdr:colOff>447675</xdr:colOff>
      <xdr:row>6</xdr:row>
      <xdr:rowOff>152400</xdr:rowOff>
    </xdr:from>
    <xdr:to>
      <xdr:col>10</xdr:col>
      <xdr:colOff>447675</xdr:colOff>
      <xdr:row>8</xdr:row>
      <xdr:rowOff>123825</xdr:rowOff>
    </xdr:to>
    <xdr:sp macro="" textlink="">
      <xdr:nvSpPr>
        <xdr:cNvPr id="3207" name="Line 16">
          <a:extLst>
            <a:ext uri="{FF2B5EF4-FFF2-40B4-BE49-F238E27FC236}">
              <a16:creationId xmlns:a16="http://schemas.microsoft.com/office/drawing/2014/main" id="{AE1C01D4-2F52-4EE5-B83E-775FAC60F69E}"/>
            </a:ext>
          </a:extLst>
        </xdr:cNvPr>
        <xdr:cNvSpPr>
          <a:spLocks noChangeShapeType="1"/>
        </xdr:cNvSpPr>
      </xdr:nvSpPr>
      <xdr:spPr bwMode="auto">
        <a:xfrm>
          <a:off x="7096125" y="14097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95250</xdr:colOff>
      <xdr:row>7</xdr:row>
      <xdr:rowOff>95250</xdr:rowOff>
    </xdr:from>
    <xdr:to>
      <xdr:col>10</xdr:col>
      <xdr:colOff>342900</xdr:colOff>
      <xdr:row>8</xdr:row>
      <xdr:rowOff>123825</xdr:rowOff>
    </xdr:to>
    <xdr:sp macro="" textlink="">
      <xdr:nvSpPr>
        <xdr:cNvPr id="3089" name="Text Box 17">
          <a:extLst>
            <a:ext uri="{FF2B5EF4-FFF2-40B4-BE49-F238E27FC236}">
              <a16:creationId xmlns:a16="http://schemas.microsoft.com/office/drawing/2014/main" id="{EFCCD8E0-315A-4301-81C8-396979E06652}"/>
            </a:ext>
          </a:extLst>
        </xdr:cNvPr>
        <xdr:cNvSpPr txBox="1">
          <a:spLocks noChangeArrowheads="1"/>
        </xdr:cNvSpPr>
      </xdr:nvSpPr>
      <xdr:spPr bwMode="auto">
        <a:xfrm>
          <a:off x="6743700" y="1552575"/>
          <a:ext cx="2476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L1'</a:t>
          </a:r>
        </a:p>
      </xdr:txBody>
    </xdr:sp>
    <xdr:clientData/>
  </xdr:twoCellAnchor>
  <xdr:twoCellAnchor>
    <xdr:from>
      <xdr:col>10</xdr:col>
      <xdr:colOff>447675</xdr:colOff>
      <xdr:row>8</xdr:row>
      <xdr:rowOff>114300</xdr:rowOff>
    </xdr:from>
    <xdr:to>
      <xdr:col>10</xdr:col>
      <xdr:colOff>447675</xdr:colOff>
      <xdr:row>11</xdr:row>
      <xdr:rowOff>76200</xdr:rowOff>
    </xdr:to>
    <xdr:sp macro="" textlink="">
      <xdr:nvSpPr>
        <xdr:cNvPr id="3209" name="Line 18">
          <a:extLst>
            <a:ext uri="{FF2B5EF4-FFF2-40B4-BE49-F238E27FC236}">
              <a16:creationId xmlns:a16="http://schemas.microsoft.com/office/drawing/2014/main" id="{EE5BF181-CD2F-40CA-857B-5DA116AAE3B2}"/>
            </a:ext>
          </a:extLst>
        </xdr:cNvPr>
        <xdr:cNvSpPr>
          <a:spLocks noChangeShapeType="1"/>
        </xdr:cNvSpPr>
      </xdr:nvSpPr>
      <xdr:spPr bwMode="auto">
        <a:xfrm>
          <a:off x="7096125" y="1771650"/>
          <a:ext cx="0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95250</xdr:colOff>
      <xdr:row>9</xdr:row>
      <xdr:rowOff>76200</xdr:rowOff>
    </xdr:from>
    <xdr:to>
      <xdr:col>10</xdr:col>
      <xdr:colOff>342900</xdr:colOff>
      <xdr:row>10</xdr:row>
      <xdr:rowOff>104775</xdr:rowOff>
    </xdr:to>
    <xdr:sp macro="" textlink="">
      <xdr:nvSpPr>
        <xdr:cNvPr id="3091" name="Text Box 19">
          <a:extLst>
            <a:ext uri="{FF2B5EF4-FFF2-40B4-BE49-F238E27FC236}">
              <a16:creationId xmlns:a16="http://schemas.microsoft.com/office/drawing/2014/main" id="{919B7738-EF6B-4264-A729-D49A1EECBA6B}"/>
            </a:ext>
          </a:extLst>
        </xdr:cNvPr>
        <xdr:cNvSpPr txBox="1">
          <a:spLocks noChangeArrowheads="1"/>
        </xdr:cNvSpPr>
      </xdr:nvSpPr>
      <xdr:spPr bwMode="auto">
        <a:xfrm>
          <a:off x="6743700" y="1933575"/>
          <a:ext cx="2476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L2</a:t>
          </a:r>
        </a:p>
      </xdr:txBody>
    </xdr:sp>
    <xdr:clientData/>
  </xdr:twoCellAnchor>
  <xdr:twoCellAnchor>
    <xdr:from>
      <xdr:col>11</xdr:col>
      <xdr:colOff>276225</xdr:colOff>
      <xdr:row>10</xdr:row>
      <xdr:rowOff>0</xdr:rowOff>
    </xdr:from>
    <xdr:to>
      <xdr:col>12</xdr:col>
      <xdr:colOff>485775</xdr:colOff>
      <xdr:row>10</xdr:row>
      <xdr:rowOff>0</xdr:rowOff>
    </xdr:to>
    <xdr:sp macro="" textlink="">
      <xdr:nvSpPr>
        <xdr:cNvPr id="3211" name="Line 20">
          <a:extLst>
            <a:ext uri="{FF2B5EF4-FFF2-40B4-BE49-F238E27FC236}">
              <a16:creationId xmlns:a16="http://schemas.microsoft.com/office/drawing/2014/main" id="{9AE8D2E0-2D36-47E9-8A69-3EAF04A908C9}"/>
            </a:ext>
          </a:extLst>
        </xdr:cNvPr>
        <xdr:cNvSpPr>
          <a:spLocks noChangeShapeType="1"/>
        </xdr:cNvSpPr>
      </xdr:nvSpPr>
      <xdr:spPr bwMode="auto">
        <a:xfrm>
          <a:off x="7610475" y="2057400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285750</xdr:colOff>
      <xdr:row>12</xdr:row>
      <xdr:rowOff>104775</xdr:rowOff>
    </xdr:from>
    <xdr:to>
      <xdr:col>12</xdr:col>
      <xdr:colOff>371475</xdr:colOff>
      <xdr:row>12</xdr:row>
      <xdr:rowOff>104775</xdr:rowOff>
    </xdr:to>
    <xdr:sp macro="" textlink="">
      <xdr:nvSpPr>
        <xdr:cNvPr id="3212" name="Line 21">
          <a:extLst>
            <a:ext uri="{FF2B5EF4-FFF2-40B4-BE49-F238E27FC236}">
              <a16:creationId xmlns:a16="http://schemas.microsoft.com/office/drawing/2014/main" id="{801C065D-EE6B-406E-ABEF-9ADB7AAE7D47}"/>
            </a:ext>
          </a:extLst>
        </xdr:cNvPr>
        <xdr:cNvSpPr>
          <a:spLocks noChangeShapeType="1"/>
        </xdr:cNvSpPr>
      </xdr:nvSpPr>
      <xdr:spPr bwMode="auto">
        <a:xfrm>
          <a:off x="7620000" y="2562225"/>
          <a:ext cx="771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285750</xdr:colOff>
      <xdr:row>13</xdr:row>
      <xdr:rowOff>114300</xdr:rowOff>
    </xdr:from>
    <xdr:to>
      <xdr:col>11</xdr:col>
      <xdr:colOff>647700</xdr:colOff>
      <xdr:row>13</xdr:row>
      <xdr:rowOff>114300</xdr:rowOff>
    </xdr:to>
    <xdr:sp macro="" textlink="">
      <xdr:nvSpPr>
        <xdr:cNvPr id="3213" name="Line 22">
          <a:extLst>
            <a:ext uri="{FF2B5EF4-FFF2-40B4-BE49-F238E27FC236}">
              <a16:creationId xmlns:a16="http://schemas.microsoft.com/office/drawing/2014/main" id="{62E75CAA-AFB4-4B82-92C4-2D708B32436F}"/>
            </a:ext>
          </a:extLst>
        </xdr:cNvPr>
        <xdr:cNvSpPr>
          <a:spLocks noChangeShapeType="1"/>
        </xdr:cNvSpPr>
      </xdr:nvSpPr>
      <xdr:spPr bwMode="auto">
        <a:xfrm>
          <a:off x="7620000" y="27717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285750</xdr:colOff>
      <xdr:row>16</xdr:row>
      <xdr:rowOff>171450</xdr:rowOff>
    </xdr:from>
    <xdr:to>
      <xdr:col>12</xdr:col>
      <xdr:colOff>523875</xdr:colOff>
      <xdr:row>16</xdr:row>
      <xdr:rowOff>171450</xdr:rowOff>
    </xdr:to>
    <xdr:sp macro="" textlink="">
      <xdr:nvSpPr>
        <xdr:cNvPr id="3214" name="Line 23">
          <a:extLst>
            <a:ext uri="{FF2B5EF4-FFF2-40B4-BE49-F238E27FC236}">
              <a16:creationId xmlns:a16="http://schemas.microsoft.com/office/drawing/2014/main" id="{7C3F438F-A3D7-4266-9937-0BD3AC28DEE9}"/>
            </a:ext>
          </a:extLst>
        </xdr:cNvPr>
        <xdr:cNvSpPr>
          <a:spLocks noChangeShapeType="1"/>
        </xdr:cNvSpPr>
      </xdr:nvSpPr>
      <xdr:spPr bwMode="auto">
        <a:xfrm>
          <a:off x="7620000" y="3429000"/>
          <a:ext cx="923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15</xdr:row>
      <xdr:rowOff>152400</xdr:rowOff>
    </xdr:from>
    <xdr:to>
      <xdr:col>11</xdr:col>
      <xdr:colOff>266700</xdr:colOff>
      <xdr:row>15</xdr:row>
      <xdr:rowOff>152400</xdr:rowOff>
    </xdr:to>
    <xdr:sp macro="" textlink="">
      <xdr:nvSpPr>
        <xdr:cNvPr id="3215" name="Line 24">
          <a:extLst>
            <a:ext uri="{FF2B5EF4-FFF2-40B4-BE49-F238E27FC236}">
              <a16:creationId xmlns:a16="http://schemas.microsoft.com/office/drawing/2014/main" id="{19A92353-7499-433E-8824-B956DFAB3E5E}"/>
            </a:ext>
          </a:extLst>
        </xdr:cNvPr>
        <xdr:cNvSpPr>
          <a:spLocks noChangeShapeType="1"/>
        </xdr:cNvSpPr>
      </xdr:nvSpPr>
      <xdr:spPr bwMode="auto">
        <a:xfrm>
          <a:off x="7172325" y="3209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542925</xdr:colOff>
      <xdr:row>15</xdr:row>
      <xdr:rowOff>152400</xdr:rowOff>
    </xdr:from>
    <xdr:to>
      <xdr:col>10</xdr:col>
      <xdr:colOff>514350</xdr:colOff>
      <xdr:row>17</xdr:row>
      <xdr:rowOff>114300</xdr:rowOff>
    </xdr:to>
    <xdr:sp macro="" textlink="">
      <xdr:nvSpPr>
        <xdr:cNvPr id="3216" name="Line 25">
          <a:extLst>
            <a:ext uri="{FF2B5EF4-FFF2-40B4-BE49-F238E27FC236}">
              <a16:creationId xmlns:a16="http://schemas.microsoft.com/office/drawing/2014/main" id="{5F9CED86-364C-4232-96F3-621D4A7F0408}"/>
            </a:ext>
          </a:extLst>
        </xdr:cNvPr>
        <xdr:cNvSpPr>
          <a:spLocks noChangeShapeType="1"/>
        </xdr:cNvSpPr>
      </xdr:nvSpPr>
      <xdr:spPr bwMode="auto">
        <a:xfrm flipH="1">
          <a:off x="6505575" y="3209925"/>
          <a:ext cx="657225" cy="3619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523875</xdr:colOff>
      <xdr:row>17</xdr:row>
      <xdr:rowOff>114300</xdr:rowOff>
    </xdr:from>
    <xdr:to>
      <xdr:col>11</xdr:col>
      <xdr:colOff>266700</xdr:colOff>
      <xdr:row>17</xdr:row>
      <xdr:rowOff>114300</xdr:rowOff>
    </xdr:to>
    <xdr:sp macro="" textlink="">
      <xdr:nvSpPr>
        <xdr:cNvPr id="3217" name="Line 26">
          <a:extLst>
            <a:ext uri="{FF2B5EF4-FFF2-40B4-BE49-F238E27FC236}">
              <a16:creationId xmlns:a16="http://schemas.microsoft.com/office/drawing/2014/main" id="{A2860E63-ECB3-4476-B0CB-976AD879E10F}"/>
            </a:ext>
          </a:extLst>
        </xdr:cNvPr>
        <xdr:cNvSpPr>
          <a:spLocks noChangeShapeType="1"/>
        </xdr:cNvSpPr>
      </xdr:nvSpPr>
      <xdr:spPr bwMode="auto">
        <a:xfrm flipH="1">
          <a:off x="6486525" y="3571875"/>
          <a:ext cx="11144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438150</xdr:colOff>
      <xdr:row>11</xdr:row>
      <xdr:rowOff>76200</xdr:rowOff>
    </xdr:from>
    <xdr:to>
      <xdr:col>10</xdr:col>
      <xdr:colOff>438150</xdr:colOff>
      <xdr:row>14</xdr:row>
      <xdr:rowOff>114300</xdr:rowOff>
    </xdr:to>
    <xdr:sp macro="" textlink="">
      <xdr:nvSpPr>
        <xdr:cNvPr id="3218" name="Line 27">
          <a:extLst>
            <a:ext uri="{FF2B5EF4-FFF2-40B4-BE49-F238E27FC236}">
              <a16:creationId xmlns:a16="http://schemas.microsoft.com/office/drawing/2014/main" id="{3B7250DA-0841-42E8-A5A8-3965867D3AD9}"/>
            </a:ext>
          </a:extLst>
        </xdr:cNvPr>
        <xdr:cNvSpPr>
          <a:spLocks noChangeShapeType="1"/>
        </xdr:cNvSpPr>
      </xdr:nvSpPr>
      <xdr:spPr bwMode="auto">
        <a:xfrm>
          <a:off x="7086600" y="2333625"/>
          <a:ext cx="0" cy="638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95250</xdr:colOff>
      <xdr:row>12</xdr:row>
      <xdr:rowOff>76200</xdr:rowOff>
    </xdr:from>
    <xdr:to>
      <xdr:col>10</xdr:col>
      <xdr:colOff>342900</xdr:colOff>
      <xdr:row>13</xdr:row>
      <xdr:rowOff>104775</xdr:rowOff>
    </xdr:to>
    <xdr:sp macro="" textlink="">
      <xdr:nvSpPr>
        <xdr:cNvPr id="3100" name="Text Box 28">
          <a:extLst>
            <a:ext uri="{FF2B5EF4-FFF2-40B4-BE49-F238E27FC236}">
              <a16:creationId xmlns:a16="http://schemas.microsoft.com/office/drawing/2014/main" id="{B642B3B9-62CE-432A-8399-F4DE8479B6D5}"/>
            </a:ext>
          </a:extLst>
        </xdr:cNvPr>
        <xdr:cNvSpPr txBox="1">
          <a:spLocks noChangeArrowheads="1"/>
        </xdr:cNvSpPr>
      </xdr:nvSpPr>
      <xdr:spPr bwMode="auto">
        <a:xfrm>
          <a:off x="6743700" y="2533650"/>
          <a:ext cx="2476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L3</a:t>
          </a:r>
        </a:p>
      </xdr:txBody>
    </xdr:sp>
    <xdr:clientData/>
  </xdr:twoCellAnchor>
  <xdr:twoCellAnchor>
    <xdr:from>
      <xdr:col>9</xdr:col>
      <xdr:colOff>381000</xdr:colOff>
      <xdr:row>14</xdr:row>
      <xdr:rowOff>114300</xdr:rowOff>
    </xdr:from>
    <xdr:to>
      <xdr:col>9</xdr:col>
      <xdr:colOff>381000</xdr:colOff>
      <xdr:row>17</xdr:row>
      <xdr:rowOff>142875</xdr:rowOff>
    </xdr:to>
    <xdr:sp macro="" textlink="">
      <xdr:nvSpPr>
        <xdr:cNvPr id="3220" name="Line 29">
          <a:extLst>
            <a:ext uri="{FF2B5EF4-FFF2-40B4-BE49-F238E27FC236}">
              <a16:creationId xmlns:a16="http://schemas.microsoft.com/office/drawing/2014/main" id="{2AD8D638-1502-46D8-A9A4-A93582EFBCC4}"/>
            </a:ext>
          </a:extLst>
        </xdr:cNvPr>
        <xdr:cNvSpPr>
          <a:spLocks noChangeShapeType="1"/>
        </xdr:cNvSpPr>
      </xdr:nvSpPr>
      <xdr:spPr bwMode="auto">
        <a:xfrm flipV="1">
          <a:off x="6343650" y="2971800"/>
          <a:ext cx="0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95250</xdr:colOff>
      <xdr:row>15</xdr:row>
      <xdr:rowOff>76200</xdr:rowOff>
    </xdr:from>
    <xdr:to>
      <xdr:col>9</xdr:col>
      <xdr:colOff>342900</xdr:colOff>
      <xdr:row>16</xdr:row>
      <xdr:rowOff>104775</xdr:rowOff>
    </xdr:to>
    <xdr:sp macro="" textlink="">
      <xdr:nvSpPr>
        <xdr:cNvPr id="3102" name="Text Box 30">
          <a:extLst>
            <a:ext uri="{FF2B5EF4-FFF2-40B4-BE49-F238E27FC236}">
              <a16:creationId xmlns:a16="http://schemas.microsoft.com/office/drawing/2014/main" id="{6AC92FB9-6032-4AF0-AAE3-BDA8F99B9499}"/>
            </a:ext>
          </a:extLst>
        </xdr:cNvPr>
        <xdr:cNvSpPr txBox="1">
          <a:spLocks noChangeArrowheads="1"/>
        </xdr:cNvSpPr>
      </xdr:nvSpPr>
      <xdr:spPr bwMode="auto">
        <a:xfrm>
          <a:off x="6057900" y="3133725"/>
          <a:ext cx="2476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L4</a:t>
          </a:r>
        </a:p>
      </xdr:txBody>
    </xdr:sp>
    <xdr:clientData/>
  </xdr:twoCellAnchor>
  <xdr:twoCellAnchor>
    <xdr:from>
      <xdr:col>2</xdr:col>
      <xdr:colOff>419100</xdr:colOff>
      <xdr:row>50</xdr:row>
      <xdr:rowOff>190500</xdr:rowOff>
    </xdr:from>
    <xdr:to>
      <xdr:col>3</xdr:col>
      <xdr:colOff>28575</xdr:colOff>
      <xdr:row>52</xdr:row>
      <xdr:rowOff>9525</xdr:rowOff>
    </xdr:to>
    <xdr:sp macro="" textlink="">
      <xdr:nvSpPr>
        <xdr:cNvPr id="3103" name="Text Box 31">
          <a:extLst>
            <a:ext uri="{FF2B5EF4-FFF2-40B4-BE49-F238E27FC236}">
              <a16:creationId xmlns:a16="http://schemas.microsoft.com/office/drawing/2014/main" id="{0F31349E-435D-4AE3-A532-301491338CA5}"/>
            </a:ext>
          </a:extLst>
        </xdr:cNvPr>
        <xdr:cNvSpPr txBox="1">
          <a:spLocks noChangeArrowheads="1"/>
        </xdr:cNvSpPr>
      </xdr:nvSpPr>
      <xdr:spPr bwMode="auto">
        <a:xfrm>
          <a:off x="1581150" y="10267950"/>
          <a:ext cx="2952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(m)</a:t>
          </a:r>
        </a:p>
      </xdr:txBody>
    </xdr:sp>
    <xdr:clientData/>
  </xdr:twoCellAnchor>
  <xdr:twoCellAnchor>
    <xdr:from>
      <xdr:col>9</xdr:col>
      <xdr:colOff>238125</xdr:colOff>
      <xdr:row>14</xdr:row>
      <xdr:rowOff>114300</xdr:rowOff>
    </xdr:from>
    <xdr:to>
      <xdr:col>10</xdr:col>
      <xdr:colOff>628650</xdr:colOff>
      <xdr:row>14</xdr:row>
      <xdr:rowOff>114300</xdr:rowOff>
    </xdr:to>
    <xdr:sp macro="" textlink="">
      <xdr:nvSpPr>
        <xdr:cNvPr id="3223" name="Line 32">
          <a:extLst>
            <a:ext uri="{FF2B5EF4-FFF2-40B4-BE49-F238E27FC236}">
              <a16:creationId xmlns:a16="http://schemas.microsoft.com/office/drawing/2014/main" id="{21CA0172-B903-4CB7-A5FC-676EF4026AEE}"/>
            </a:ext>
          </a:extLst>
        </xdr:cNvPr>
        <xdr:cNvSpPr>
          <a:spLocks noChangeShapeType="1"/>
        </xdr:cNvSpPr>
      </xdr:nvSpPr>
      <xdr:spPr bwMode="auto">
        <a:xfrm flipH="1">
          <a:off x="6200775" y="2971800"/>
          <a:ext cx="10763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171450</xdr:colOff>
      <xdr:row>7</xdr:row>
      <xdr:rowOff>104775</xdr:rowOff>
    </xdr:from>
    <xdr:to>
      <xdr:col>10</xdr:col>
      <xdr:colOff>47625</xdr:colOff>
      <xdr:row>8</xdr:row>
      <xdr:rowOff>133350</xdr:rowOff>
    </xdr:to>
    <xdr:sp macro="" textlink="">
      <xdr:nvSpPr>
        <xdr:cNvPr id="3106" name="Text Box 34">
          <a:extLst>
            <a:ext uri="{FF2B5EF4-FFF2-40B4-BE49-F238E27FC236}">
              <a16:creationId xmlns:a16="http://schemas.microsoft.com/office/drawing/2014/main" id="{958A096D-22C1-4CB2-A615-9A3EE088BAFB}"/>
            </a:ext>
          </a:extLst>
        </xdr:cNvPr>
        <xdr:cNvSpPr txBox="1">
          <a:spLocks noChangeArrowheads="1"/>
        </xdr:cNvSpPr>
      </xdr:nvSpPr>
      <xdr:spPr bwMode="auto">
        <a:xfrm>
          <a:off x="6134100" y="1562100"/>
          <a:ext cx="5619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Layer 1'</a:t>
          </a:r>
        </a:p>
      </xdr:txBody>
    </xdr:sp>
    <xdr:clientData/>
  </xdr:twoCellAnchor>
  <xdr:twoCellAnchor>
    <xdr:from>
      <xdr:col>10</xdr:col>
      <xdr:colOff>171450</xdr:colOff>
      <xdr:row>17</xdr:row>
      <xdr:rowOff>85725</xdr:rowOff>
    </xdr:from>
    <xdr:to>
      <xdr:col>10</xdr:col>
      <xdr:colOff>628650</xdr:colOff>
      <xdr:row>18</xdr:row>
      <xdr:rowOff>123825</xdr:rowOff>
    </xdr:to>
    <xdr:sp macro="" textlink="">
      <xdr:nvSpPr>
        <xdr:cNvPr id="3109" name="Text Box 37">
          <a:extLst>
            <a:ext uri="{FF2B5EF4-FFF2-40B4-BE49-F238E27FC236}">
              <a16:creationId xmlns:a16="http://schemas.microsoft.com/office/drawing/2014/main" id="{1DE62BC9-EB49-42EB-8CB9-BD637AD1E481}"/>
            </a:ext>
          </a:extLst>
        </xdr:cNvPr>
        <xdr:cNvSpPr txBox="1">
          <a:spLocks noChangeArrowheads="1"/>
        </xdr:cNvSpPr>
      </xdr:nvSpPr>
      <xdr:spPr bwMode="auto">
        <a:xfrm>
          <a:off x="6819900" y="3543300"/>
          <a:ext cx="457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ù  p</a:t>
          </a:r>
          <a:r>
            <a:rPr lang="en-US" sz="1000" b="0" i="0" u="none" strike="noStrike" baseline="-25000">
              <a:solidFill>
                <a:srgbClr val="000000"/>
              </a:solidFill>
              <a:latin typeface="VNI-Helve"/>
            </a:rPr>
            <a:t>3</a:t>
          </a:r>
        </a:p>
      </xdr:txBody>
    </xdr:sp>
    <xdr:clientData/>
  </xdr:twoCellAnchor>
  <xdr:twoCellAnchor>
    <xdr:from>
      <xdr:col>12</xdr:col>
      <xdr:colOff>171450</xdr:colOff>
      <xdr:row>17</xdr:row>
      <xdr:rowOff>85725</xdr:rowOff>
    </xdr:from>
    <xdr:to>
      <xdr:col>12</xdr:col>
      <xdr:colOff>628650</xdr:colOff>
      <xdr:row>18</xdr:row>
      <xdr:rowOff>123825</xdr:rowOff>
    </xdr:to>
    <xdr:sp macro="" textlink="">
      <xdr:nvSpPr>
        <xdr:cNvPr id="3110" name="Text Box 38">
          <a:extLst>
            <a:ext uri="{FF2B5EF4-FFF2-40B4-BE49-F238E27FC236}">
              <a16:creationId xmlns:a16="http://schemas.microsoft.com/office/drawing/2014/main" id="{FE7ED5C1-AE03-4978-9020-2AAD3BAEA1AC}"/>
            </a:ext>
          </a:extLst>
        </xdr:cNvPr>
        <xdr:cNvSpPr txBox="1">
          <a:spLocks noChangeArrowheads="1"/>
        </xdr:cNvSpPr>
      </xdr:nvSpPr>
      <xdr:spPr bwMode="auto">
        <a:xfrm>
          <a:off x="8191500" y="3543300"/>
          <a:ext cx="457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ù  p</a:t>
          </a:r>
          <a:r>
            <a:rPr lang="en-US" sz="1000" b="0" i="0" u="none" strike="noStrike" baseline="-25000">
              <a:solidFill>
                <a:srgbClr val="000000"/>
              </a:solidFill>
              <a:latin typeface="VNI-Helve"/>
            </a:rPr>
            <a:t>4</a:t>
          </a:r>
        </a:p>
      </xdr:txBody>
    </xdr:sp>
    <xdr:clientData/>
  </xdr:twoCellAnchor>
  <xdr:twoCellAnchor>
    <xdr:from>
      <xdr:col>11</xdr:col>
      <xdr:colOff>647700</xdr:colOff>
      <xdr:row>10</xdr:row>
      <xdr:rowOff>76200</xdr:rowOff>
    </xdr:from>
    <xdr:to>
      <xdr:col>12</xdr:col>
      <xdr:colOff>419100</xdr:colOff>
      <xdr:row>11</xdr:row>
      <xdr:rowOff>114300</xdr:rowOff>
    </xdr:to>
    <xdr:sp macro="" textlink="">
      <xdr:nvSpPr>
        <xdr:cNvPr id="3111" name="Text Box 39">
          <a:extLst>
            <a:ext uri="{FF2B5EF4-FFF2-40B4-BE49-F238E27FC236}">
              <a16:creationId xmlns:a16="http://schemas.microsoft.com/office/drawing/2014/main" id="{F5FC82E6-4C72-46B7-9EE3-3060B55E4724}"/>
            </a:ext>
          </a:extLst>
        </xdr:cNvPr>
        <xdr:cNvSpPr txBox="1">
          <a:spLocks noChangeArrowheads="1"/>
        </xdr:cNvSpPr>
      </xdr:nvSpPr>
      <xdr:spPr bwMode="auto">
        <a:xfrm>
          <a:off x="7981950" y="2133600"/>
          <a:ext cx="457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ù  p</a:t>
          </a:r>
          <a:r>
            <a:rPr lang="en-US" sz="1000" b="0" i="0" u="none" strike="noStrike" baseline="-25000">
              <a:solidFill>
                <a:srgbClr val="000000"/>
              </a:solidFill>
              <a:latin typeface="VNI-Helve"/>
            </a:rPr>
            <a:t>a</a:t>
          </a: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(2)</a:t>
          </a:r>
        </a:p>
      </xdr:txBody>
    </xdr:sp>
    <xdr:clientData/>
  </xdr:twoCellAnchor>
  <xdr:twoCellAnchor>
    <xdr:from>
      <xdr:col>11</xdr:col>
      <xdr:colOff>209550</xdr:colOff>
      <xdr:row>5</xdr:row>
      <xdr:rowOff>142875</xdr:rowOff>
    </xdr:from>
    <xdr:to>
      <xdr:col>11</xdr:col>
      <xdr:colOff>666750</xdr:colOff>
      <xdr:row>6</xdr:row>
      <xdr:rowOff>180975</xdr:rowOff>
    </xdr:to>
    <xdr:sp macro="" textlink="">
      <xdr:nvSpPr>
        <xdr:cNvPr id="3112" name="Text Box 40">
          <a:extLst>
            <a:ext uri="{FF2B5EF4-FFF2-40B4-BE49-F238E27FC236}">
              <a16:creationId xmlns:a16="http://schemas.microsoft.com/office/drawing/2014/main" id="{258B5977-22C9-487A-9503-4C534D4A5C4B}"/>
            </a:ext>
          </a:extLst>
        </xdr:cNvPr>
        <xdr:cNvSpPr txBox="1">
          <a:spLocks noChangeArrowheads="1"/>
        </xdr:cNvSpPr>
      </xdr:nvSpPr>
      <xdr:spPr bwMode="auto">
        <a:xfrm>
          <a:off x="7543800" y="1200150"/>
          <a:ext cx="457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ù  p</a:t>
          </a:r>
          <a:r>
            <a:rPr lang="en-US" sz="1000" b="0" i="0" u="none" strike="noStrike" baseline="-25000">
              <a:solidFill>
                <a:srgbClr val="000000"/>
              </a:solidFill>
              <a:latin typeface="VNI-Helve"/>
            </a:rPr>
            <a:t>a</a:t>
          </a: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(1)</a:t>
          </a:r>
        </a:p>
      </xdr:txBody>
    </xdr:sp>
    <xdr:clientData/>
  </xdr:twoCellAnchor>
  <xdr:twoCellAnchor>
    <xdr:from>
      <xdr:col>11</xdr:col>
      <xdr:colOff>180975</xdr:colOff>
      <xdr:row>3</xdr:row>
      <xdr:rowOff>142875</xdr:rowOff>
    </xdr:from>
    <xdr:to>
      <xdr:col>11</xdr:col>
      <xdr:colOff>638175</xdr:colOff>
      <xdr:row>4</xdr:row>
      <xdr:rowOff>180975</xdr:rowOff>
    </xdr:to>
    <xdr:sp macro="" textlink="">
      <xdr:nvSpPr>
        <xdr:cNvPr id="3113" name="Text Box 41">
          <a:extLst>
            <a:ext uri="{FF2B5EF4-FFF2-40B4-BE49-F238E27FC236}">
              <a16:creationId xmlns:a16="http://schemas.microsoft.com/office/drawing/2014/main" id="{ED2CAA06-53D2-46EF-BBDA-8F99748FE85B}"/>
            </a:ext>
          </a:extLst>
        </xdr:cNvPr>
        <xdr:cNvSpPr txBox="1">
          <a:spLocks noChangeArrowheads="1"/>
        </xdr:cNvSpPr>
      </xdr:nvSpPr>
      <xdr:spPr bwMode="auto">
        <a:xfrm>
          <a:off x="7515225" y="800100"/>
          <a:ext cx="457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ù  p</a:t>
          </a:r>
          <a:r>
            <a:rPr lang="en-US" sz="1000" b="0" i="0" u="none" strike="noStrike" baseline="-25000">
              <a:solidFill>
                <a:srgbClr val="000000"/>
              </a:solidFill>
              <a:latin typeface="VNI-Helve"/>
            </a:rPr>
            <a:t>a</a:t>
          </a: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(0)</a:t>
          </a:r>
        </a:p>
      </xdr:txBody>
    </xdr:sp>
    <xdr:clientData/>
  </xdr:twoCellAnchor>
  <xdr:twoCellAnchor>
    <xdr:from>
      <xdr:col>11</xdr:col>
      <xdr:colOff>314325</xdr:colOff>
      <xdr:row>7</xdr:row>
      <xdr:rowOff>76200</xdr:rowOff>
    </xdr:from>
    <xdr:to>
      <xdr:col>12</xdr:col>
      <xdr:colOff>85725</xdr:colOff>
      <xdr:row>8</xdr:row>
      <xdr:rowOff>114300</xdr:rowOff>
    </xdr:to>
    <xdr:sp macro="" textlink="">
      <xdr:nvSpPr>
        <xdr:cNvPr id="3114" name="Text Box 42">
          <a:extLst>
            <a:ext uri="{FF2B5EF4-FFF2-40B4-BE49-F238E27FC236}">
              <a16:creationId xmlns:a16="http://schemas.microsoft.com/office/drawing/2014/main" id="{D04869F3-A91B-4466-917C-5667584FBDD4}"/>
            </a:ext>
          </a:extLst>
        </xdr:cNvPr>
        <xdr:cNvSpPr txBox="1">
          <a:spLocks noChangeArrowheads="1"/>
        </xdr:cNvSpPr>
      </xdr:nvSpPr>
      <xdr:spPr bwMode="auto">
        <a:xfrm>
          <a:off x="7648575" y="1533525"/>
          <a:ext cx="457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ù  p</a:t>
          </a:r>
          <a:r>
            <a:rPr lang="en-US" sz="1000" b="0" i="0" u="none" strike="noStrike" baseline="-25000">
              <a:solidFill>
                <a:srgbClr val="000000"/>
              </a:solidFill>
              <a:latin typeface="VNI-Helve"/>
            </a:rPr>
            <a:t>a</a:t>
          </a: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(1')</a:t>
          </a:r>
        </a:p>
      </xdr:txBody>
    </xdr:sp>
    <xdr:clientData/>
  </xdr:twoCellAnchor>
  <xdr:twoCellAnchor>
    <xdr:from>
      <xdr:col>11</xdr:col>
      <xdr:colOff>209550</xdr:colOff>
      <xdr:row>14</xdr:row>
      <xdr:rowOff>66675</xdr:rowOff>
    </xdr:from>
    <xdr:to>
      <xdr:col>11</xdr:col>
      <xdr:colOff>666750</xdr:colOff>
      <xdr:row>15</xdr:row>
      <xdr:rowOff>104775</xdr:rowOff>
    </xdr:to>
    <xdr:sp macro="" textlink="">
      <xdr:nvSpPr>
        <xdr:cNvPr id="3115" name="Text Box 43">
          <a:extLst>
            <a:ext uri="{FF2B5EF4-FFF2-40B4-BE49-F238E27FC236}">
              <a16:creationId xmlns:a16="http://schemas.microsoft.com/office/drawing/2014/main" id="{C8519B79-C959-4BDF-8DAE-14DE8373E211}"/>
            </a:ext>
          </a:extLst>
        </xdr:cNvPr>
        <xdr:cNvSpPr txBox="1">
          <a:spLocks noChangeArrowheads="1"/>
        </xdr:cNvSpPr>
      </xdr:nvSpPr>
      <xdr:spPr bwMode="auto">
        <a:xfrm>
          <a:off x="7543800" y="2924175"/>
          <a:ext cx="457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VNI-Helve"/>
            </a:rPr>
            <a:t>ù  E</a:t>
          </a:r>
        </a:p>
      </xdr:txBody>
    </xdr:sp>
    <xdr:clientData/>
  </xdr:twoCellAnchor>
  <xdr:twoCellAnchor>
    <xdr:from>
      <xdr:col>9</xdr:col>
      <xdr:colOff>171450</xdr:colOff>
      <xdr:row>5</xdr:row>
      <xdr:rowOff>104775</xdr:rowOff>
    </xdr:from>
    <xdr:to>
      <xdr:col>10</xdr:col>
      <xdr:colOff>47625</xdr:colOff>
      <xdr:row>6</xdr:row>
      <xdr:rowOff>133350</xdr:rowOff>
    </xdr:to>
    <xdr:sp macro="" textlink="">
      <xdr:nvSpPr>
        <xdr:cNvPr id="3116" name="Text Box 44">
          <a:extLst>
            <a:ext uri="{FF2B5EF4-FFF2-40B4-BE49-F238E27FC236}">
              <a16:creationId xmlns:a16="http://schemas.microsoft.com/office/drawing/2014/main" id="{F26F1A93-2812-4769-B407-21ADAF1F4C9B}"/>
            </a:ext>
          </a:extLst>
        </xdr:cNvPr>
        <xdr:cNvSpPr txBox="1">
          <a:spLocks noChangeArrowheads="1"/>
        </xdr:cNvSpPr>
      </xdr:nvSpPr>
      <xdr:spPr bwMode="auto">
        <a:xfrm>
          <a:off x="6134100" y="1162050"/>
          <a:ext cx="5619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Layer 1</a:t>
          </a:r>
        </a:p>
      </xdr:txBody>
    </xdr:sp>
    <xdr:clientData/>
  </xdr:twoCellAnchor>
  <xdr:twoCellAnchor>
    <xdr:from>
      <xdr:col>9</xdr:col>
      <xdr:colOff>171450</xdr:colOff>
      <xdr:row>9</xdr:row>
      <xdr:rowOff>133350</xdr:rowOff>
    </xdr:from>
    <xdr:to>
      <xdr:col>10</xdr:col>
      <xdr:colOff>47625</xdr:colOff>
      <xdr:row>10</xdr:row>
      <xdr:rowOff>161925</xdr:rowOff>
    </xdr:to>
    <xdr:sp macro="" textlink="">
      <xdr:nvSpPr>
        <xdr:cNvPr id="3117" name="Text Box 45">
          <a:extLst>
            <a:ext uri="{FF2B5EF4-FFF2-40B4-BE49-F238E27FC236}">
              <a16:creationId xmlns:a16="http://schemas.microsoft.com/office/drawing/2014/main" id="{35055D39-BA3C-48CE-8891-6D0F468AD492}"/>
            </a:ext>
          </a:extLst>
        </xdr:cNvPr>
        <xdr:cNvSpPr txBox="1">
          <a:spLocks noChangeArrowheads="1"/>
        </xdr:cNvSpPr>
      </xdr:nvSpPr>
      <xdr:spPr bwMode="auto">
        <a:xfrm>
          <a:off x="6134100" y="1990725"/>
          <a:ext cx="5619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Layer 2</a:t>
          </a:r>
        </a:p>
      </xdr:txBody>
    </xdr:sp>
    <xdr:clientData/>
  </xdr:twoCellAnchor>
  <xdr:twoCellAnchor>
    <xdr:from>
      <xdr:col>9</xdr:col>
      <xdr:colOff>171450</xdr:colOff>
      <xdr:row>12</xdr:row>
      <xdr:rowOff>133350</xdr:rowOff>
    </xdr:from>
    <xdr:to>
      <xdr:col>10</xdr:col>
      <xdr:colOff>47625</xdr:colOff>
      <xdr:row>13</xdr:row>
      <xdr:rowOff>161925</xdr:rowOff>
    </xdr:to>
    <xdr:sp macro="" textlink="">
      <xdr:nvSpPr>
        <xdr:cNvPr id="3118" name="Text Box 46">
          <a:extLst>
            <a:ext uri="{FF2B5EF4-FFF2-40B4-BE49-F238E27FC236}">
              <a16:creationId xmlns:a16="http://schemas.microsoft.com/office/drawing/2014/main" id="{8680E935-437E-4BFC-BBFE-72FB674632C7}"/>
            </a:ext>
          </a:extLst>
        </xdr:cNvPr>
        <xdr:cNvSpPr txBox="1">
          <a:spLocks noChangeArrowheads="1"/>
        </xdr:cNvSpPr>
      </xdr:nvSpPr>
      <xdr:spPr bwMode="auto">
        <a:xfrm>
          <a:off x="6134100" y="2590800"/>
          <a:ext cx="5619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Layer 3</a:t>
          </a:r>
        </a:p>
      </xdr:txBody>
    </xdr:sp>
    <xdr:clientData/>
  </xdr:twoCellAnchor>
  <xdr:twoCellAnchor>
    <xdr:from>
      <xdr:col>2</xdr:col>
      <xdr:colOff>57150</xdr:colOff>
      <xdr:row>27</xdr:row>
      <xdr:rowOff>47625</xdr:rowOff>
    </xdr:from>
    <xdr:to>
      <xdr:col>2</xdr:col>
      <xdr:colOff>57150</xdr:colOff>
      <xdr:row>30</xdr:row>
      <xdr:rowOff>190500</xdr:rowOff>
    </xdr:to>
    <xdr:sp macro="" textlink="">
      <xdr:nvSpPr>
        <xdr:cNvPr id="3235" name="Line 47">
          <a:extLst>
            <a:ext uri="{FF2B5EF4-FFF2-40B4-BE49-F238E27FC236}">
              <a16:creationId xmlns:a16="http://schemas.microsoft.com/office/drawing/2014/main" id="{D6D016A8-6BFF-4385-8DDB-1A0FFF02EA48}"/>
            </a:ext>
          </a:extLst>
        </xdr:cNvPr>
        <xdr:cNvSpPr>
          <a:spLocks noChangeShapeType="1"/>
        </xdr:cNvSpPr>
      </xdr:nvSpPr>
      <xdr:spPr bwMode="auto">
        <a:xfrm>
          <a:off x="1219200" y="5505450"/>
          <a:ext cx="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27</xdr:row>
      <xdr:rowOff>142875</xdr:rowOff>
    </xdr:from>
    <xdr:to>
      <xdr:col>4</xdr:col>
      <xdr:colOff>581025</xdr:colOff>
      <xdr:row>30</xdr:row>
      <xdr:rowOff>19050</xdr:rowOff>
    </xdr:to>
    <xdr:sp macro="" textlink="">
      <xdr:nvSpPr>
        <xdr:cNvPr id="3120" name="Text Box 48">
          <a:extLst>
            <a:ext uri="{FF2B5EF4-FFF2-40B4-BE49-F238E27FC236}">
              <a16:creationId xmlns:a16="http://schemas.microsoft.com/office/drawing/2014/main" id="{A8F6EECE-A1AB-4BD6-85D7-BA56D6ABBEB0}"/>
            </a:ext>
          </a:extLst>
        </xdr:cNvPr>
        <xdr:cNvSpPr txBox="1">
          <a:spLocks noChangeArrowheads="1"/>
        </xdr:cNvSpPr>
      </xdr:nvSpPr>
      <xdr:spPr bwMode="auto">
        <a:xfrm>
          <a:off x="1390650" y="5600700"/>
          <a:ext cx="1724025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Divide to 4 areas of pressure diagram(layer 1 to layer 4).</a:t>
          </a:r>
        </a:p>
      </xdr:txBody>
    </xdr:sp>
    <xdr:clientData/>
  </xdr:twoCellAnchor>
  <xdr:twoCellAnchor>
    <xdr:from>
      <xdr:col>11</xdr:col>
      <xdr:colOff>257175</xdr:colOff>
      <xdr:row>3</xdr:row>
      <xdr:rowOff>66675</xdr:rowOff>
    </xdr:from>
    <xdr:to>
      <xdr:col>13</xdr:col>
      <xdr:colOff>685800</xdr:colOff>
      <xdr:row>3</xdr:row>
      <xdr:rowOff>66675</xdr:rowOff>
    </xdr:to>
    <xdr:sp macro="" textlink="">
      <xdr:nvSpPr>
        <xdr:cNvPr id="3237" name="Line 50">
          <a:extLst>
            <a:ext uri="{FF2B5EF4-FFF2-40B4-BE49-F238E27FC236}">
              <a16:creationId xmlns:a16="http://schemas.microsoft.com/office/drawing/2014/main" id="{C01F10ED-05FA-42C1-9E4C-34AC197492C6}"/>
            </a:ext>
          </a:extLst>
        </xdr:cNvPr>
        <xdr:cNvSpPr>
          <a:spLocks noChangeShapeType="1"/>
        </xdr:cNvSpPr>
      </xdr:nvSpPr>
      <xdr:spPr bwMode="auto">
        <a:xfrm>
          <a:off x="7591425" y="723900"/>
          <a:ext cx="1876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685800</xdr:colOff>
      <xdr:row>3</xdr:row>
      <xdr:rowOff>57150</xdr:rowOff>
    </xdr:from>
    <xdr:to>
      <xdr:col>13</xdr:col>
      <xdr:colOff>685800</xdr:colOff>
      <xdr:row>4</xdr:row>
      <xdr:rowOff>180975</xdr:rowOff>
    </xdr:to>
    <xdr:sp macro="" textlink="">
      <xdr:nvSpPr>
        <xdr:cNvPr id="3238" name="Line 51">
          <a:extLst>
            <a:ext uri="{FF2B5EF4-FFF2-40B4-BE49-F238E27FC236}">
              <a16:creationId xmlns:a16="http://schemas.microsoft.com/office/drawing/2014/main" id="{4A2B9E63-C3B9-44AE-B6E9-0BAB89DA389C}"/>
            </a:ext>
          </a:extLst>
        </xdr:cNvPr>
        <xdr:cNvSpPr>
          <a:spLocks noChangeShapeType="1"/>
        </xdr:cNvSpPr>
      </xdr:nvSpPr>
      <xdr:spPr bwMode="auto">
        <a:xfrm>
          <a:off x="9467850" y="71437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142875</xdr:colOff>
      <xdr:row>3</xdr:row>
      <xdr:rowOff>66675</xdr:rowOff>
    </xdr:from>
    <xdr:to>
      <xdr:col>13</xdr:col>
      <xdr:colOff>142875</xdr:colOff>
      <xdr:row>4</xdr:row>
      <xdr:rowOff>190500</xdr:rowOff>
    </xdr:to>
    <xdr:sp macro="" textlink="">
      <xdr:nvSpPr>
        <xdr:cNvPr id="3239" name="Line 52">
          <a:extLst>
            <a:ext uri="{FF2B5EF4-FFF2-40B4-BE49-F238E27FC236}">
              <a16:creationId xmlns:a16="http://schemas.microsoft.com/office/drawing/2014/main" id="{5C0E8B6F-82D7-47BA-BF01-78A41732EEBF}"/>
            </a:ext>
          </a:extLst>
        </xdr:cNvPr>
        <xdr:cNvSpPr>
          <a:spLocks noChangeShapeType="1"/>
        </xdr:cNvSpPr>
      </xdr:nvSpPr>
      <xdr:spPr bwMode="auto">
        <a:xfrm>
          <a:off x="8924925" y="7239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419100</xdr:colOff>
      <xdr:row>3</xdr:row>
      <xdr:rowOff>66675</xdr:rowOff>
    </xdr:from>
    <xdr:to>
      <xdr:col>13</xdr:col>
      <xdr:colOff>419100</xdr:colOff>
      <xdr:row>4</xdr:row>
      <xdr:rowOff>190500</xdr:rowOff>
    </xdr:to>
    <xdr:sp macro="" textlink="">
      <xdr:nvSpPr>
        <xdr:cNvPr id="3240" name="Line 53">
          <a:extLst>
            <a:ext uri="{FF2B5EF4-FFF2-40B4-BE49-F238E27FC236}">
              <a16:creationId xmlns:a16="http://schemas.microsoft.com/office/drawing/2014/main" id="{90777309-ED76-4705-8BF7-63BFB692B1D2}"/>
            </a:ext>
          </a:extLst>
        </xdr:cNvPr>
        <xdr:cNvSpPr>
          <a:spLocks noChangeShapeType="1"/>
        </xdr:cNvSpPr>
      </xdr:nvSpPr>
      <xdr:spPr bwMode="auto">
        <a:xfrm>
          <a:off x="9201150" y="7239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552450</xdr:colOff>
      <xdr:row>3</xdr:row>
      <xdr:rowOff>57150</xdr:rowOff>
    </xdr:from>
    <xdr:to>
      <xdr:col>12</xdr:col>
      <xdr:colOff>552450</xdr:colOff>
      <xdr:row>4</xdr:row>
      <xdr:rowOff>180975</xdr:rowOff>
    </xdr:to>
    <xdr:sp macro="" textlink="">
      <xdr:nvSpPr>
        <xdr:cNvPr id="3241" name="Line 55">
          <a:extLst>
            <a:ext uri="{FF2B5EF4-FFF2-40B4-BE49-F238E27FC236}">
              <a16:creationId xmlns:a16="http://schemas.microsoft.com/office/drawing/2014/main" id="{071648A8-DEBD-46E5-9615-CCB4963F9154}"/>
            </a:ext>
          </a:extLst>
        </xdr:cNvPr>
        <xdr:cNvSpPr>
          <a:spLocks noChangeShapeType="1"/>
        </xdr:cNvSpPr>
      </xdr:nvSpPr>
      <xdr:spPr bwMode="auto">
        <a:xfrm>
          <a:off x="8572500" y="71437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257175</xdr:colOff>
      <xdr:row>3</xdr:row>
      <xdr:rowOff>57150</xdr:rowOff>
    </xdr:from>
    <xdr:to>
      <xdr:col>12</xdr:col>
      <xdr:colOff>257175</xdr:colOff>
      <xdr:row>4</xdr:row>
      <xdr:rowOff>180975</xdr:rowOff>
    </xdr:to>
    <xdr:sp macro="" textlink="">
      <xdr:nvSpPr>
        <xdr:cNvPr id="3242" name="Line 56">
          <a:extLst>
            <a:ext uri="{FF2B5EF4-FFF2-40B4-BE49-F238E27FC236}">
              <a16:creationId xmlns:a16="http://schemas.microsoft.com/office/drawing/2014/main" id="{165AED5B-F8C2-40B2-AA72-0D5EBD69C8A1}"/>
            </a:ext>
          </a:extLst>
        </xdr:cNvPr>
        <xdr:cNvSpPr>
          <a:spLocks noChangeShapeType="1"/>
        </xdr:cNvSpPr>
      </xdr:nvSpPr>
      <xdr:spPr bwMode="auto">
        <a:xfrm>
          <a:off x="8277225" y="71437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266700</xdr:colOff>
      <xdr:row>3</xdr:row>
      <xdr:rowOff>66675</xdr:rowOff>
    </xdr:from>
    <xdr:to>
      <xdr:col>11</xdr:col>
      <xdr:colOff>266700</xdr:colOff>
      <xdr:row>4</xdr:row>
      <xdr:rowOff>190500</xdr:rowOff>
    </xdr:to>
    <xdr:sp macro="" textlink="">
      <xdr:nvSpPr>
        <xdr:cNvPr id="3243" name="Line 57">
          <a:extLst>
            <a:ext uri="{FF2B5EF4-FFF2-40B4-BE49-F238E27FC236}">
              <a16:creationId xmlns:a16="http://schemas.microsoft.com/office/drawing/2014/main" id="{EECE9AF2-D481-4FB0-9B34-FE53E77A1D40}"/>
            </a:ext>
          </a:extLst>
        </xdr:cNvPr>
        <xdr:cNvSpPr>
          <a:spLocks noChangeShapeType="1"/>
        </xdr:cNvSpPr>
      </xdr:nvSpPr>
      <xdr:spPr bwMode="auto">
        <a:xfrm>
          <a:off x="7600950" y="7239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590550</xdr:colOff>
      <xdr:row>3</xdr:row>
      <xdr:rowOff>57150</xdr:rowOff>
    </xdr:from>
    <xdr:to>
      <xdr:col>11</xdr:col>
      <xdr:colOff>590550</xdr:colOff>
      <xdr:row>4</xdr:row>
      <xdr:rowOff>180975</xdr:rowOff>
    </xdr:to>
    <xdr:sp macro="" textlink="">
      <xdr:nvSpPr>
        <xdr:cNvPr id="3244" name="Line 58">
          <a:extLst>
            <a:ext uri="{FF2B5EF4-FFF2-40B4-BE49-F238E27FC236}">
              <a16:creationId xmlns:a16="http://schemas.microsoft.com/office/drawing/2014/main" id="{F1A18255-BA3A-4164-ABC8-FE17BD7C3CE3}"/>
            </a:ext>
          </a:extLst>
        </xdr:cNvPr>
        <xdr:cNvSpPr>
          <a:spLocks noChangeShapeType="1"/>
        </xdr:cNvSpPr>
      </xdr:nvSpPr>
      <xdr:spPr bwMode="auto">
        <a:xfrm>
          <a:off x="7924800" y="71437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390525</xdr:colOff>
      <xdr:row>1</xdr:row>
      <xdr:rowOff>190500</xdr:rowOff>
    </xdr:from>
    <xdr:to>
      <xdr:col>12</xdr:col>
      <xdr:colOff>266700</xdr:colOff>
      <xdr:row>3</xdr:row>
      <xdr:rowOff>19050</xdr:rowOff>
    </xdr:to>
    <xdr:sp macro="" textlink="">
      <xdr:nvSpPr>
        <xdr:cNvPr id="3131" name="Text Box 59">
          <a:extLst>
            <a:ext uri="{FF2B5EF4-FFF2-40B4-BE49-F238E27FC236}">
              <a16:creationId xmlns:a16="http://schemas.microsoft.com/office/drawing/2014/main" id="{E3BAC2C8-5032-4154-997C-385B9D89A6B5}"/>
            </a:ext>
          </a:extLst>
        </xdr:cNvPr>
        <xdr:cNvSpPr txBox="1">
          <a:spLocks noChangeArrowheads="1"/>
        </xdr:cNvSpPr>
      </xdr:nvSpPr>
      <xdr:spPr bwMode="auto">
        <a:xfrm>
          <a:off x="7724775" y="447675"/>
          <a:ext cx="5619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p = </a:t>
          </a:r>
        </a:p>
      </xdr:txBody>
    </xdr:sp>
    <xdr:clientData/>
  </xdr:twoCellAnchor>
  <xdr:twoCellAnchor>
    <xdr:from>
      <xdr:col>12</xdr:col>
      <xdr:colOff>219075</xdr:colOff>
      <xdr:row>1</xdr:row>
      <xdr:rowOff>190500</xdr:rowOff>
    </xdr:from>
    <xdr:to>
      <xdr:col>13</xdr:col>
      <xdr:colOff>19050</xdr:colOff>
      <xdr:row>3</xdr:row>
      <xdr:rowOff>19050</xdr:rowOff>
    </xdr:to>
    <xdr:sp macro="" textlink="">
      <xdr:nvSpPr>
        <xdr:cNvPr id="3132" name="Text Box 60">
          <a:extLst>
            <a:ext uri="{FF2B5EF4-FFF2-40B4-BE49-F238E27FC236}">
              <a16:creationId xmlns:a16="http://schemas.microsoft.com/office/drawing/2014/main" id="{C173DAE8-DEAE-4A60-96ED-B59BF1D4DEF7}"/>
            </a:ext>
          </a:extLst>
        </xdr:cNvPr>
        <xdr:cNvSpPr txBox="1">
          <a:spLocks noChangeArrowheads="1"/>
        </xdr:cNvSpPr>
      </xdr:nvSpPr>
      <xdr:spPr bwMode="auto">
        <a:xfrm>
          <a:off x="8239125" y="447675"/>
          <a:ext cx="5619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(T/m</a:t>
          </a:r>
          <a:r>
            <a:rPr lang="en-US" sz="1000" b="0" i="0" u="none" strike="noStrike" baseline="30000">
              <a:solidFill>
                <a:srgbClr val="000000"/>
              </a:solidFill>
              <a:latin typeface="VNI-Helve"/>
            </a:rPr>
            <a:t>2</a:t>
          </a:r>
          <a:r>
            <a:rPr lang="en-US" sz="1000" b="0" i="0" u="none" strike="noStrike" baseline="0">
              <a:solidFill>
                <a:srgbClr val="000000"/>
              </a:solidFill>
              <a:latin typeface="VNI-Helve"/>
            </a:rPr>
            <a:t>)</a:t>
          </a:r>
        </a:p>
      </xdr:txBody>
    </xdr:sp>
    <xdr:clientData/>
  </xdr:twoCellAnchor>
  <xdr:twoCellAnchor>
    <xdr:from>
      <xdr:col>11</xdr:col>
      <xdr:colOff>285750</xdr:colOff>
      <xdr:row>9</xdr:row>
      <xdr:rowOff>76200</xdr:rowOff>
    </xdr:from>
    <xdr:to>
      <xdr:col>13</xdr:col>
      <xdr:colOff>247650</xdr:colOff>
      <xdr:row>9</xdr:row>
      <xdr:rowOff>76200</xdr:rowOff>
    </xdr:to>
    <xdr:sp macro="" textlink="">
      <xdr:nvSpPr>
        <xdr:cNvPr id="3247" name="Line 61">
          <a:extLst>
            <a:ext uri="{FF2B5EF4-FFF2-40B4-BE49-F238E27FC236}">
              <a16:creationId xmlns:a16="http://schemas.microsoft.com/office/drawing/2014/main" id="{E3C02092-FD62-4B29-B8F1-586D0D60881A}"/>
            </a:ext>
          </a:extLst>
        </xdr:cNvPr>
        <xdr:cNvSpPr>
          <a:spLocks noChangeShapeType="1"/>
        </xdr:cNvSpPr>
      </xdr:nvSpPr>
      <xdr:spPr bwMode="auto">
        <a:xfrm flipH="1">
          <a:off x="7620000" y="1933575"/>
          <a:ext cx="1409700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428625</xdr:colOff>
      <xdr:row>9</xdr:row>
      <xdr:rowOff>66675</xdr:rowOff>
    </xdr:from>
    <xdr:to>
      <xdr:col>13</xdr:col>
      <xdr:colOff>428625</xdr:colOff>
      <xdr:row>11</xdr:row>
      <xdr:rowOff>76200</xdr:rowOff>
    </xdr:to>
    <xdr:sp macro="" textlink="">
      <xdr:nvSpPr>
        <xdr:cNvPr id="3248" name="Line 62">
          <a:extLst>
            <a:ext uri="{FF2B5EF4-FFF2-40B4-BE49-F238E27FC236}">
              <a16:creationId xmlns:a16="http://schemas.microsoft.com/office/drawing/2014/main" id="{3C67A7FD-C274-430D-A7D1-8EA37FD02136}"/>
            </a:ext>
          </a:extLst>
        </xdr:cNvPr>
        <xdr:cNvSpPr>
          <a:spLocks noChangeShapeType="1"/>
        </xdr:cNvSpPr>
      </xdr:nvSpPr>
      <xdr:spPr bwMode="auto">
        <a:xfrm>
          <a:off x="9210675" y="1924050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showGridLines="0" tabSelected="1" zoomScaleNormal="100" workbookViewId="0">
      <selection activeCell="F63" sqref="F63"/>
    </sheetView>
  </sheetViews>
  <sheetFormatPr defaultRowHeight="15.75"/>
  <cols>
    <col min="1" max="1" width="6.25" customWidth="1"/>
    <col min="13" max="13" width="10" customWidth="1"/>
    <col min="14" max="14" width="3" style="46" customWidth="1"/>
  </cols>
  <sheetData>
    <row r="1" spans="1:15" ht="18.75">
      <c r="A1" s="49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5">
      <c r="A2" s="27" t="s">
        <v>66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O2" s="9"/>
    </row>
    <row r="3" spans="1:15">
      <c r="A3" s="48" t="s">
        <v>44</v>
      </c>
      <c r="B3" s="48"/>
      <c r="C3" s="48"/>
      <c r="D3" s="48"/>
      <c r="E3" s="48"/>
      <c r="F3" s="48"/>
      <c r="G3" s="48"/>
      <c r="H3" s="48"/>
    </row>
    <row r="4" spans="1:15">
      <c r="A4" s="18" t="s">
        <v>0</v>
      </c>
      <c r="B4" s="18" t="s">
        <v>1</v>
      </c>
      <c r="C4" s="19" t="s">
        <v>4</v>
      </c>
      <c r="D4" s="18" t="s">
        <v>2</v>
      </c>
      <c r="E4" s="19" t="s">
        <v>3</v>
      </c>
      <c r="F4" s="18" t="s">
        <v>6</v>
      </c>
      <c r="G4" s="18" t="s">
        <v>7</v>
      </c>
      <c r="H4" s="18" t="s">
        <v>17</v>
      </c>
    </row>
    <row r="5" spans="1:15">
      <c r="A5" s="16">
        <v>0</v>
      </c>
      <c r="B5" s="23">
        <v>0</v>
      </c>
      <c r="C5" s="28">
        <v>39.06</v>
      </c>
      <c r="D5" s="17">
        <f>(TAN((45-C5/2)/180*PI()))^2</f>
        <v>0.22689310083820213</v>
      </c>
      <c r="E5" s="16">
        <v>2</v>
      </c>
      <c r="F5" s="17">
        <f>E5*D5</f>
        <v>0.45378620167640427</v>
      </c>
      <c r="G5" s="17">
        <f>(TAN((45+C5/2)/180*PI()))^2</f>
        <v>4.4073618647095865</v>
      </c>
      <c r="H5" s="17">
        <f>E5*G5</f>
        <v>8.8147237294191729</v>
      </c>
    </row>
    <row r="6" spans="1:15">
      <c r="A6" s="11">
        <v>1</v>
      </c>
      <c r="B6" s="24">
        <v>2.5</v>
      </c>
      <c r="C6" s="29">
        <v>39.06</v>
      </c>
      <c r="D6" s="12">
        <f>(TAN((45-C6/2)/180*PI()))^2</f>
        <v>0.22689310083820213</v>
      </c>
      <c r="E6" s="11">
        <v>2.0099999999999998</v>
      </c>
      <c r="F6" s="12">
        <f>E6*B6*D6+F5</f>
        <v>1.59392403338837</v>
      </c>
      <c r="G6" s="12">
        <f>(TAN((45+C6/2)/180*PI()))^2</f>
        <v>4.4073618647095865</v>
      </c>
      <c r="H6" s="12">
        <f>G6*E6*B6+H5</f>
        <v>30.961717099584845</v>
      </c>
    </row>
    <row r="7" spans="1:15">
      <c r="A7" s="11" t="s">
        <v>12</v>
      </c>
      <c r="B7" s="24">
        <v>1.7</v>
      </c>
      <c r="C7" s="29">
        <v>39.06</v>
      </c>
      <c r="D7" s="12">
        <f>(TAN((45-C7/2)/180*PI()))^2</f>
        <v>0.22689310083820213</v>
      </c>
      <c r="E7" s="11">
        <v>2.0099999999999998</v>
      </c>
      <c r="F7" s="12">
        <f>E7*B7*D7+F6</f>
        <v>2.3692177589525065</v>
      </c>
      <c r="G7" s="12">
        <f>(TAN((45+C7/2)/180*PI()))^2</f>
        <v>4.4073618647095865</v>
      </c>
      <c r="H7" s="12">
        <f>G7*E7*B7+H6</f>
        <v>46.021672591297502</v>
      </c>
    </row>
    <row r="8" spans="1:15">
      <c r="A8" s="11">
        <v>2</v>
      </c>
      <c r="B8" s="24">
        <f>5.7-B7-B6</f>
        <v>1.5</v>
      </c>
      <c r="C8" s="29">
        <v>39.06</v>
      </c>
      <c r="D8" s="12">
        <f>(TAN((45-C8/2)/180*PI()))^2</f>
        <v>0.22689310083820213</v>
      </c>
      <c r="E8" s="11">
        <v>2.0099999999999998</v>
      </c>
      <c r="F8" s="12">
        <f>E8*B8*D8+F7</f>
        <v>3.0533004579796859</v>
      </c>
      <c r="G8" s="12">
        <f>(TAN((45+C8/2)/180*PI()))^2</f>
        <v>4.4073618647095865</v>
      </c>
      <c r="H8" s="12">
        <f>G8*E8*B8+H7</f>
        <v>59.309868613396901</v>
      </c>
    </row>
    <row r="9" spans="1:15">
      <c r="A9" s="13">
        <v>3</v>
      </c>
      <c r="B9" s="14">
        <f>E22</f>
        <v>0.36336952624710112</v>
      </c>
      <c r="C9" s="30">
        <v>39.06</v>
      </c>
      <c r="D9" s="15">
        <f>(TAN((45-C9/2)/180*PI()))^2</f>
        <v>0.22689310083820213</v>
      </c>
      <c r="E9" s="13">
        <v>2.0099999999999998</v>
      </c>
      <c r="F9" s="15">
        <f>E9*B9*D9+F8</f>
        <v>3.2190169954859154</v>
      </c>
      <c r="G9" s="15">
        <f>(TAN((45+C9/2)/180*PI()))^2</f>
        <v>4.4073618647095865</v>
      </c>
      <c r="H9" s="15">
        <f>G9*E9*B9+H8</f>
        <v>62.528885608882817</v>
      </c>
    </row>
    <row r="10" spans="1:15">
      <c r="A10" s="1"/>
      <c r="B10" s="1"/>
      <c r="C10" s="1"/>
      <c r="D10" s="2"/>
      <c r="E10" s="1"/>
    </row>
    <row r="11" spans="1:15">
      <c r="A11" s="48" t="s">
        <v>45</v>
      </c>
      <c r="B11" s="48"/>
      <c r="C11" s="48"/>
      <c r="D11" s="48"/>
      <c r="E11" s="48"/>
      <c r="F11" s="48"/>
      <c r="G11" s="1"/>
    </row>
    <row r="12" spans="1:15">
      <c r="A12" s="18" t="s">
        <v>0</v>
      </c>
      <c r="B12" s="18" t="s">
        <v>1</v>
      </c>
      <c r="C12" s="19" t="s">
        <v>4</v>
      </c>
      <c r="D12" s="18" t="s">
        <v>7</v>
      </c>
      <c r="E12" s="19" t="s">
        <v>3</v>
      </c>
      <c r="F12" s="18" t="s">
        <v>17</v>
      </c>
      <c r="G12" s="2"/>
    </row>
    <row r="13" spans="1:15">
      <c r="A13" s="18">
        <v>3</v>
      </c>
      <c r="B13" s="20">
        <f>E22</f>
        <v>0.36336952624710112</v>
      </c>
      <c r="C13" s="18">
        <f>C9</f>
        <v>39.06</v>
      </c>
      <c r="D13" s="21">
        <f>(TAN((45+C13/2)/180*PI()))^2</f>
        <v>4.4073618647095865</v>
      </c>
      <c r="E13" s="18">
        <f>E9</f>
        <v>2.0099999999999998</v>
      </c>
      <c r="F13" s="21">
        <f>B13*D13*E13</f>
        <v>3.2190169954859158</v>
      </c>
    </row>
    <row r="14" spans="1:15">
      <c r="A14" s="4" t="s">
        <v>54</v>
      </c>
      <c r="C14" s="1"/>
    </row>
    <row r="15" spans="1:15">
      <c r="A15" s="1" t="s">
        <v>8</v>
      </c>
      <c r="B15" s="3">
        <f>F5</f>
        <v>0.45378620167640427</v>
      </c>
      <c r="C15" s="1" t="s">
        <v>5</v>
      </c>
    </row>
    <row r="16" spans="1:15">
      <c r="A16" s="1" t="s">
        <v>9</v>
      </c>
      <c r="B16" s="3">
        <f>F6</f>
        <v>1.59392403338837</v>
      </c>
      <c r="C16" s="1" t="s">
        <v>5</v>
      </c>
    </row>
    <row r="17" spans="1:6">
      <c r="A17" s="1" t="s">
        <v>10</v>
      </c>
      <c r="B17" s="3">
        <f>F7</f>
        <v>2.3692177589525065</v>
      </c>
      <c r="C17" s="1" t="s">
        <v>5</v>
      </c>
    </row>
    <row r="18" spans="1:6">
      <c r="A18" s="1" t="s">
        <v>11</v>
      </c>
      <c r="B18" s="3">
        <f>F8</f>
        <v>3.0533004579796859</v>
      </c>
      <c r="C18" s="1" t="s">
        <v>5</v>
      </c>
    </row>
    <row r="20" spans="1:6">
      <c r="A20" s="22" t="s">
        <v>52</v>
      </c>
    </row>
    <row r="21" spans="1:6">
      <c r="A21" s="4" t="s">
        <v>15</v>
      </c>
    </row>
    <row r="22" spans="1:6">
      <c r="A22" t="s">
        <v>14</v>
      </c>
      <c r="E22" s="5">
        <f>B18/(E13*D13-D9*E9)</f>
        <v>0.36336952624710112</v>
      </c>
      <c r="F22" t="s">
        <v>16</v>
      </c>
    </row>
    <row r="23" spans="1:6">
      <c r="A23" s="8" t="s">
        <v>53</v>
      </c>
    </row>
    <row r="24" spans="1:6">
      <c r="A24" t="s">
        <v>18</v>
      </c>
    </row>
    <row r="25" spans="1:6">
      <c r="A25" t="s">
        <v>19</v>
      </c>
      <c r="B25" s="3">
        <f>(F5+F6)*B6/2+(F6+F7)*B7/2+(F7+F8)*B8/2+(F8+0)*B9/2</f>
        <v>10.549935150472924</v>
      </c>
      <c r="C25" t="s">
        <v>20</v>
      </c>
    </row>
    <row r="26" spans="1:6">
      <c r="A26" s="8" t="s">
        <v>51</v>
      </c>
      <c r="B26" s="3"/>
    </row>
    <row r="27" spans="1:6">
      <c r="A27" s="9" t="s">
        <v>28</v>
      </c>
      <c r="B27" s="3"/>
    </row>
    <row r="28" spans="1:6">
      <c r="A28" s="9" t="s">
        <v>29</v>
      </c>
      <c r="B28" s="3">
        <f>F5*B6*(B6/2+B7+B8+B9)+(F6-F5)*B6/2*(B6/3+B7+B8+B9)</f>
        <v>11.72666076770636</v>
      </c>
    </row>
    <row r="29" spans="1:6">
      <c r="A29" s="9" t="s">
        <v>30</v>
      </c>
      <c r="B29" s="3">
        <f>F6*B7*(B7/2+B8+B9)+(F7-F6)*B7/2*(B7/3+B8+B9)</f>
        <v>8.953731370163915</v>
      </c>
    </row>
    <row r="30" spans="1:6">
      <c r="A30" s="9" t="s">
        <v>31</v>
      </c>
      <c r="B30" s="3">
        <f>F7*B8*(B8/2+B9)+(F8-F7)*B8/2*(B8/3+B9)</f>
        <v>4.3996843976214564</v>
      </c>
    </row>
    <row r="31" spans="1:6">
      <c r="A31" s="9" t="s">
        <v>32</v>
      </c>
      <c r="B31" s="3">
        <f>F8*B9/2*B9*2/3</f>
        <v>0.13438329745914321</v>
      </c>
    </row>
    <row r="32" spans="1:6">
      <c r="A32" s="9" t="s">
        <v>27</v>
      </c>
      <c r="B32" s="10">
        <f>SUM(B28:B31)</f>
        <v>25.214459832950872</v>
      </c>
      <c r="C32" t="s">
        <v>34</v>
      </c>
    </row>
    <row r="33" spans="1:4">
      <c r="A33" s="9" t="s">
        <v>33</v>
      </c>
      <c r="B33" s="3">
        <f>B32/B25</f>
        <v>2.3900108837939706</v>
      </c>
      <c r="C33" t="s">
        <v>16</v>
      </c>
    </row>
    <row r="34" spans="1:4">
      <c r="A34" s="8" t="s">
        <v>50</v>
      </c>
    </row>
    <row r="35" spans="1:4">
      <c r="A35" t="s">
        <v>13</v>
      </c>
      <c r="B35" s="3">
        <f>E22</f>
        <v>0.36336952624710112</v>
      </c>
    </row>
    <row r="36" spans="1:4" ht="16.5">
      <c r="A36" s="6" t="s">
        <v>21</v>
      </c>
      <c r="B36">
        <f>E9</f>
        <v>2.0099999999999998</v>
      </c>
      <c r="C36" t="s">
        <v>22</v>
      </c>
    </row>
    <row r="37" spans="1:4">
      <c r="A37" t="s">
        <v>23</v>
      </c>
      <c r="B37" s="3">
        <f>D13</f>
        <v>4.4073618647095865</v>
      </c>
    </row>
    <row r="38" spans="1:4">
      <c r="A38" t="s">
        <v>24</v>
      </c>
      <c r="B38" s="3">
        <f>D9</f>
        <v>0.22689310083820213</v>
      </c>
    </row>
    <row r="39" spans="1:4">
      <c r="A39" t="s">
        <v>25</v>
      </c>
      <c r="C39" s="7">
        <f>B37-B38</f>
        <v>4.1804687638713842</v>
      </c>
    </row>
    <row r="40" spans="1:4">
      <c r="A40" t="s">
        <v>26</v>
      </c>
      <c r="B40" s="3">
        <f>H8+B36*B35*(B37-B38)</f>
        <v>62.363169071376589</v>
      </c>
      <c r="C40" t="s">
        <v>5</v>
      </c>
    </row>
    <row r="41" spans="1:4">
      <c r="A41" t="s">
        <v>49</v>
      </c>
    </row>
    <row r="42" spans="1:4">
      <c r="A42" t="s">
        <v>35</v>
      </c>
      <c r="B42">
        <f>B40/(B36*C39)</f>
        <v>7.4217639281160936</v>
      </c>
    </row>
    <row r="43" spans="1:4">
      <c r="A43" t="s">
        <v>36</v>
      </c>
      <c r="B43">
        <f>8*B25/(B36*C39)</f>
        <v>10.044278289209862</v>
      </c>
    </row>
    <row r="44" spans="1:4">
      <c r="A44" t="s">
        <v>37</v>
      </c>
      <c r="B44">
        <f>6*B25*(2*B33*B36*C39+B40)/((B36^2)*(C39^2))</f>
        <v>91.918598364713603</v>
      </c>
    </row>
    <row r="45" spans="1:4">
      <c r="A45" t="s">
        <v>38</v>
      </c>
      <c r="B45">
        <f>B25*(6*B33*B40+4*B25)/B36/B36/C39/C39</f>
        <v>139.93025406285346</v>
      </c>
    </row>
    <row r="47" spans="1:4">
      <c r="A47" t="s">
        <v>48</v>
      </c>
    </row>
    <row r="48" spans="1:4">
      <c r="A48" t="s">
        <v>39</v>
      </c>
      <c r="B48">
        <v>3.5</v>
      </c>
      <c r="C48" t="s">
        <v>40</v>
      </c>
      <c r="D48">
        <f>B48^4+$B$42*B48^3-$B$43*B48^2-$B$44*B48-$B$45</f>
        <v>-116.41712896419438</v>
      </c>
    </row>
    <row r="49" spans="1:10">
      <c r="A49" t="s">
        <v>39</v>
      </c>
      <c r="B49">
        <v>3.8490000000000002</v>
      </c>
      <c r="C49" t="s">
        <v>16</v>
      </c>
      <c r="D49">
        <f>B49^4+$B$42*B49^3-$B$43*B49^2-$B$44*B49-$B$45</f>
        <v>0.15448280850654328</v>
      </c>
    </row>
    <row r="50" spans="1:10">
      <c r="A50" t="s">
        <v>39</v>
      </c>
      <c r="B50">
        <v>4</v>
      </c>
      <c r="C50" t="s">
        <v>16</v>
      </c>
      <c r="D50">
        <f>B50^4+$B$42*B50^3-$B$43*B50^2-$B$44*B50-$B$45</f>
        <v>62.679791250364246</v>
      </c>
    </row>
    <row r="51" spans="1:10">
      <c r="A51" t="s">
        <v>46</v>
      </c>
      <c r="C51" s="4">
        <f>B49</f>
        <v>3.8490000000000002</v>
      </c>
      <c r="D51" t="s">
        <v>68</v>
      </c>
      <c r="I51" s="3">
        <f>(C51+E22)*1.3</f>
        <v>5.4760803841212322</v>
      </c>
      <c r="J51" t="s">
        <v>16</v>
      </c>
    </row>
    <row r="52" spans="1:10">
      <c r="A52" t="s">
        <v>41</v>
      </c>
      <c r="B52" s="3">
        <f>SQRT(2*B25/C39/B36)</f>
        <v>1.5846354698486544</v>
      </c>
      <c r="C52" t="s">
        <v>16</v>
      </c>
    </row>
    <row r="53" spans="1:10">
      <c r="A53" t="s">
        <v>33</v>
      </c>
      <c r="B53" s="3">
        <f>B33</f>
        <v>2.3900108837939706</v>
      </c>
      <c r="C53" t="s">
        <v>16</v>
      </c>
    </row>
    <row r="54" spans="1:10">
      <c r="A54" t="s">
        <v>42</v>
      </c>
      <c r="B54" s="3">
        <f>B25*(B52+B53)-1/2*B36*B52^2*C39</f>
        <v>31.382326126520447</v>
      </c>
      <c r="C54" t="s">
        <v>43</v>
      </c>
    </row>
    <row r="55" spans="1:10">
      <c r="A55" t="s">
        <v>62</v>
      </c>
    </row>
    <row r="56" spans="1:10" ht="16.5">
      <c r="A56" s="25" t="s">
        <v>60</v>
      </c>
      <c r="B56">
        <v>2507</v>
      </c>
      <c r="C56" t="s">
        <v>58</v>
      </c>
      <c r="D56" t="s">
        <v>61</v>
      </c>
    </row>
    <row r="57" spans="1:10" ht="16.5">
      <c r="A57" s="6" t="s">
        <v>55</v>
      </c>
      <c r="C57">
        <f>B54*10^5/B56</f>
        <v>1251.7880385528699</v>
      </c>
      <c r="D57" t="s">
        <v>56</v>
      </c>
      <c r="E57" s="26" t="s">
        <v>65</v>
      </c>
    </row>
    <row r="58" spans="1:10">
      <c r="A58" t="s">
        <v>63</v>
      </c>
    </row>
    <row r="59" spans="1:10">
      <c r="A59" t="s">
        <v>64</v>
      </c>
      <c r="D59" s="3">
        <f>B54*(5.4/2+3.2)</f>
        <v>185.15572414647065</v>
      </c>
      <c r="E59" t="s">
        <v>43</v>
      </c>
    </row>
    <row r="60" spans="1:10">
      <c r="A60" t="s">
        <v>59</v>
      </c>
    </row>
    <row r="61" spans="1:10" ht="16.5">
      <c r="A61" s="25" t="s">
        <v>57</v>
      </c>
      <c r="D61">
        <f>2507*3.2</f>
        <v>8022.4000000000005</v>
      </c>
      <c r="E61" t="s">
        <v>58</v>
      </c>
      <c r="F61" t="s">
        <v>67</v>
      </c>
    </row>
    <row r="62" spans="1:10" ht="16.5">
      <c r="A62" s="6" t="s">
        <v>55</v>
      </c>
      <c r="C62">
        <f>D59*10^5/D61</f>
        <v>2307.984196081854</v>
      </c>
      <c r="D62" t="s">
        <v>56</v>
      </c>
      <c r="E62" s="26" t="s">
        <v>65</v>
      </c>
    </row>
  </sheetData>
  <mergeCells count="3">
    <mergeCell ref="A3:H3"/>
    <mergeCell ref="A11:F11"/>
    <mergeCell ref="A1:M1"/>
  </mergeCells>
  <phoneticPr fontId="0" type="noConversion"/>
  <pageMargins left="0.19" right="0.54" top="0.52" bottom="1" header="0.32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showGridLines="0" topLeftCell="A55" zoomScaleNormal="100" workbookViewId="0">
      <selection activeCell="R14" sqref="R14"/>
    </sheetView>
  </sheetViews>
  <sheetFormatPr defaultRowHeight="15.75"/>
  <cols>
    <col min="1" max="1" width="6.25" customWidth="1"/>
    <col min="13" max="13" width="10" customWidth="1"/>
    <col min="15" max="15" width="9" customWidth="1"/>
    <col min="16" max="16" width="2.375" style="47" customWidth="1"/>
  </cols>
  <sheetData>
    <row r="1" spans="1:15" ht="20.25">
      <c r="A1" s="50" t="s">
        <v>69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5">
      <c r="A2" s="27" t="s">
        <v>89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9"/>
      <c r="O2" s="9"/>
    </row>
    <row r="3" spans="1:15">
      <c r="A3" s="48" t="s">
        <v>86</v>
      </c>
      <c r="B3" s="48"/>
      <c r="C3" s="48"/>
      <c r="D3" s="48"/>
      <c r="E3" s="48"/>
      <c r="F3" s="48"/>
      <c r="G3" s="48"/>
      <c r="H3" s="48"/>
      <c r="M3" s="4">
        <f>F5</f>
        <v>2.4</v>
      </c>
    </row>
    <row r="4" spans="1:15">
      <c r="A4" s="18" t="s">
        <v>71</v>
      </c>
      <c r="B4" s="18" t="s">
        <v>1</v>
      </c>
      <c r="C4" s="37" t="s">
        <v>90</v>
      </c>
      <c r="D4" s="19" t="s">
        <v>4</v>
      </c>
      <c r="E4" s="18" t="s">
        <v>2</v>
      </c>
      <c r="F4" s="19" t="s">
        <v>3</v>
      </c>
      <c r="G4" s="18" t="s">
        <v>6</v>
      </c>
      <c r="H4" s="18" t="s">
        <v>7</v>
      </c>
      <c r="I4" s="18" t="s">
        <v>17</v>
      </c>
    </row>
    <row r="5" spans="1:15">
      <c r="A5" s="16">
        <v>0</v>
      </c>
      <c r="B5" s="23">
        <v>0</v>
      </c>
      <c r="C5" s="41">
        <v>1.53</v>
      </c>
      <c r="D5" s="28">
        <v>17.100000000000001</v>
      </c>
      <c r="E5" s="17">
        <f>(TAN((45-D5/2)/180*PI()))^2</f>
        <v>0.54554688984747324</v>
      </c>
      <c r="F5" s="28">
        <f>2*1.2</f>
        <v>2.4</v>
      </c>
      <c r="G5" s="40">
        <f>F5*E5</f>
        <v>1.3093125356339357</v>
      </c>
      <c r="H5" s="17">
        <f>(TAN((45+D5/2)/180*PI()))^2</f>
        <v>1.8330230061060104</v>
      </c>
      <c r="I5" s="17">
        <f>F5*H5</f>
        <v>4.399255214654425</v>
      </c>
    </row>
    <row r="6" spans="1:15">
      <c r="A6" s="11">
        <v>1</v>
      </c>
      <c r="B6" s="24">
        <v>1.5</v>
      </c>
      <c r="C6" s="42">
        <v>1.53</v>
      </c>
      <c r="D6" s="29">
        <v>17.100000000000001</v>
      </c>
      <c r="E6" s="12">
        <f>(TAN((45-D6/2)/180*PI()))^2</f>
        <v>0.54554688984747324</v>
      </c>
      <c r="F6" s="29">
        <v>1.82</v>
      </c>
      <c r="G6" s="17">
        <f>($F5+$B6*$F6)*$E6-2*$C6*(TAN((45-$D6/2)/180*PI()))</f>
        <v>0.53850447523750367</v>
      </c>
      <c r="H6" s="12">
        <f>(TAN((45+D6/2)/180*PI()))^2</f>
        <v>1.8330230061060104</v>
      </c>
      <c r="I6" s="17">
        <f>($F5+$B6*$F6)*H6+2*C6*(TAN((45+D6/2)/180*PI()))</f>
        <v>13.546316929322444</v>
      </c>
    </row>
    <row r="7" spans="1:15">
      <c r="A7" s="11" t="s">
        <v>12</v>
      </c>
      <c r="B7" s="24">
        <v>1.7</v>
      </c>
      <c r="C7" s="42">
        <v>0.5</v>
      </c>
      <c r="D7" s="29">
        <v>39.06</v>
      </c>
      <c r="E7" s="12">
        <f>(TAN((45-D7/2)/180*PI()))^2</f>
        <v>0.22689310083820213</v>
      </c>
      <c r="F7" s="29">
        <v>2.0099999999999998</v>
      </c>
      <c r="G7" s="17">
        <f>(F5+B6*F6+B7*F7)*E7-2*C7*(TAN((45-D7/2)/180*PI()))</f>
        <v>1.4629223602092676</v>
      </c>
      <c r="H7" s="12">
        <f>(TAN((45+D7/2)/180*PI()))^2</f>
        <v>4.4073618647095865</v>
      </c>
      <c r="I7" s="12">
        <f>(F5+B6*F6+B7*F7)*H7+2*C7*TAN((45+D7/2)/180*PI())</f>
        <v>39.769093636255555</v>
      </c>
    </row>
    <row r="8" spans="1:15">
      <c r="A8" s="11">
        <v>2</v>
      </c>
      <c r="B8" s="24">
        <v>1</v>
      </c>
      <c r="C8" s="42">
        <v>1.96</v>
      </c>
      <c r="D8" s="29">
        <v>15.35</v>
      </c>
      <c r="E8" s="12">
        <f>(TAN((45-D8/2)/180*PI()))^2</f>
        <v>0.58138434263215488</v>
      </c>
      <c r="F8" s="29">
        <v>0.93</v>
      </c>
      <c r="G8" s="17">
        <f>(F5+B6*F6+B7*F7+B8*F8)*E8-2*C8*(TAN((45-D8/2)/180*PI()))</f>
        <v>2.5208357283648835</v>
      </c>
      <c r="H8" s="12">
        <f>(TAN((45+D8/2)/180*PI()))^2</f>
        <v>1.7200325613734417</v>
      </c>
      <c r="I8" s="12">
        <f>(F5+B6*F6+B7*F7+B8*F8)*H8+2*C8*TAN((45+D8/2)/180*PI())</f>
        <v>21.441829049474968</v>
      </c>
    </row>
    <row r="9" spans="1:15">
      <c r="A9" s="13">
        <v>3</v>
      </c>
      <c r="B9" s="14">
        <f>G22</f>
        <v>-2.4743967563804388</v>
      </c>
      <c r="C9" s="43">
        <v>1.96</v>
      </c>
      <c r="D9" s="30">
        <v>15.35</v>
      </c>
      <c r="E9" s="15">
        <f>(TAN((45-D9/2)/180*PI()))^2</f>
        <v>0.58138434263215488</v>
      </c>
      <c r="F9" s="30">
        <v>0.93</v>
      </c>
      <c r="G9" s="38">
        <f>(F5+B6*F6+B7*F7+B8*F8+B9*F9)*E9-2*C9*(TAN((45-D9/2)/180*PI()))</f>
        <v>1.1829604839588623</v>
      </c>
      <c r="H9" s="15">
        <f>(TAN((45+D9/2)/180*PI()))^2</f>
        <v>1.7200325613734417</v>
      </c>
      <c r="I9" s="15">
        <f>(F5+B6*F6+B7*F7+B8*F8+B9*F9)*H9+2*C9*TAN((45+D9/2)/180*PI())</f>
        <v>17.483709068094967</v>
      </c>
      <c r="N9" s="32" t="s">
        <v>88</v>
      </c>
    </row>
    <row r="10" spans="1:15">
      <c r="A10" s="1"/>
      <c r="B10" s="1"/>
      <c r="C10" s="1"/>
      <c r="D10" s="2"/>
      <c r="E10" s="1"/>
    </row>
    <row r="11" spans="1:15">
      <c r="A11" s="31" t="s">
        <v>70</v>
      </c>
      <c r="B11" s="31"/>
      <c r="C11" s="31"/>
      <c r="D11" s="31"/>
      <c r="E11" s="31"/>
      <c r="F11" s="31"/>
      <c r="G11" s="1"/>
      <c r="N11" s="36" t="s">
        <v>91</v>
      </c>
    </row>
    <row r="12" spans="1:15">
      <c r="A12" s="18" t="s">
        <v>71</v>
      </c>
      <c r="B12" s="18" t="s">
        <v>1</v>
      </c>
      <c r="C12" s="37" t="s">
        <v>90</v>
      </c>
      <c r="D12" s="19" t="s">
        <v>4</v>
      </c>
      <c r="E12" s="18" t="s">
        <v>7</v>
      </c>
      <c r="F12" s="19" t="s">
        <v>3</v>
      </c>
      <c r="G12" s="18" t="s">
        <v>17</v>
      </c>
    </row>
    <row r="13" spans="1:15">
      <c r="A13" s="18">
        <v>3</v>
      </c>
      <c r="B13" s="20">
        <f>G22</f>
        <v>-2.4743967563804388</v>
      </c>
      <c r="C13" s="44">
        <v>1.96</v>
      </c>
      <c r="D13" s="18">
        <f>D9</f>
        <v>15.35</v>
      </c>
      <c r="E13" s="21">
        <f>(TAN((45+D13/2)/180*PI()))^2</f>
        <v>1.7200325613734417</v>
      </c>
      <c r="F13" s="18">
        <f>F9</f>
        <v>0.93</v>
      </c>
      <c r="G13" s="21">
        <f>B13*E13*F13+2*C13*TAN((45+D13/2)/180*PI())</f>
        <v>1.1829604839588623</v>
      </c>
    </row>
    <row r="14" spans="1:15">
      <c r="A14" s="4" t="s">
        <v>72</v>
      </c>
      <c r="C14" s="1"/>
    </row>
    <row r="15" spans="1:15">
      <c r="A15" s="1" t="s">
        <v>8</v>
      </c>
      <c r="B15" s="3">
        <f>G5</f>
        <v>1.3093125356339357</v>
      </c>
      <c r="C15" s="1" t="s">
        <v>5</v>
      </c>
      <c r="E15" s="39"/>
    </row>
    <row r="16" spans="1:15">
      <c r="A16" s="1" t="s">
        <v>9</v>
      </c>
      <c r="B16" s="3">
        <f>G6</f>
        <v>0.53850447523750367</v>
      </c>
      <c r="C16" s="1" t="s">
        <v>5</v>
      </c>
    </row>
    <row r="17" spans="1:8">
      <c r="A17" s="1" t="s">
        <v>10</v>
      </c>
      <c r="B17" s="3">
        <f>G7</f>
        <v>1.4629223602092676</v>
      </c>
      <c r="C17" s="1" t="s">
        <v>5</v>
      </c>
    </row>
    <row r="18" spans="1:8">
      <c r="A18" s="1" t="s">
        <v>11</v>
      </c>
      <c r="B18" s="3">
        <f>G8</f>
        <v>2.5208357283648835</v>
      </c>
      <c r="C18" s="1" t="s">
        <v>5</v>
      </c>
    </row>
    <row r="20" spans="1:8">
      <c r="A20" s="22" t="s">
        <v>73</v>
      </c>
    </row>
    <row r="21" spans="1:8">
      <c r="A21" s="4" t="s">
        <v>92</v>
      </c>
    </row>
    <row r="22" spans="1:8">
      <c r="F22" s="45" t="s">
        <v>93</v>
      </c>
      <c r="G22" s="34">
        <f>(G8-2*C9*(TAN((45+D9/2)/180*PI())))/(F9*H9-F9*E9)</f>
        <v>-2.4743967563804388</v>
      </c>
      <c r="H22" t="s">
        <v>16</v>
      </c>
    </row>
    <row r="23" spans="1:8">
      <c r="A23" s="8" t="s">
        <v>74</v>
      </c>
    </row>
    <row r="24" spans="1:8">
      <c r="A24" t="s">
        <v>18</v>
      </c>
    </row>
    <row r="25" spans="1:8">
      <c r="A25" s="32" t="s">
        <v>19</v>
      </c>
      <c r="B25" s="33">
        <f>(G5+G6)*B6/2+(G6+G7)*B7/2+(G7+G8)*B8/2+(G8+0)*B9/2</f>
        <v>1.9601807377534155</v>
      </c>
      <c r="C25" s="32" t="s">
        <v>20</v>
      </c>
    </row>
    <row r="26" spans="1:8">
      <c r="A26" s="8" t="s">
        <v>75</v>
      </c>
      <c r="B26" s="3"/>
    </row>
    <row r="27" spans="1:8">
      <c r="A27" s="9" t="s">
        <v>28</v>
      </c>
      <c r="B27" s="3"/>
      <c r="E27" t="s">
        <v>76</v>
      </c>
    </row>
    <row r="28" spans="1:8">
      <c r="A28" s="9" t="s">
        <v>29</v>
      </c>
      <c r="B28" s="3">
        <f>G5*B6*(B6/2+B7+B8+B9)+(G6-G5)*B6/2*(B6/3+B7+B8+B9)</f>
        <v>1.4965787133905151</v>
      </c>
    </row>
    <row r="29" spans="1:8">
      <c r="A29" s="9" t="s">
        <v>30</v>
      </c>
      <c r="B29" s="3">
        <f>G6*B7*(B7/2+B8+B9)+(G7-G6)*B7/2*(B7/3+B8+B9)</f>
        <v>-1.2848624011885703</v>
      </c>
    </row>
    <row r="30" spans="1:8">
      <c r="A30" s="9" t="s">
        <v>31</v>
      </c>
      <c r="B30" s="3">
        <f>G7*B8*(B8/2+B9)+(G8-G7)*B8/2*(B8/3+B9)</f>
        <v>-4.0209189714888716</v>
      </c>
    </row>
    <row r="31" spans="1:8">
      <c r="A31" s="9" t="s">
        <v>32</v>
      </c>
      <c r="B31" s="3">
        <f>G8*B9/2*B9*2/3</f>
        <v>5.1447226398208157</v>
      </c>
    </row>
    <row r="32" spans="1:8">
      <c r="A32" s="9" t="s">
        <v>27</v>
      </c>
      <c r="B32" s="10">
        <f>SUM(B28:B31)</f>
        <v>1.3355199805338889</v>
      </c>
      <c r="C32" t="s">
        <v>34</v>
      </c>
    </row>
    <row r="33" spans="1:3">
      <c r="A33" s="9" t="s">
        <v>33</v>
      </c>
      <c r="B33" s="3">
        <f>B32/B25</f>
        <v>0.68132491806063911</v>
      </c>
      <c r="C33" t="s">
        <v>16</v>
      </c>
    </row>
    <row r="34" spans="1:3">
      <c r="A34" s="8" t="s">
        <v>77</v>
      </c>
    </row>
    <row r="35" spans="1:3">
      <c r="A35" t="s">
        <v>13</v>
      </c>
      <c r="B35" s="3">
        <f>G22</f>
        <v>-2.4743967563804388</v>
      </c>
    </row>
    <row r="36" spans="1:3" ht="16.5">
      <c r="A36" s="6" t="s">
        <v>21</v>
      </c>
      <c r="B36">
        <f>F9</f>
        <v>0.93</v>
      </c>
      <c r="C36" t="s">
        <v>22</v>
      </c>
    </row>
    <row r="37" spans="1:3">
      <c r="A37" t="s">
        <v>23</v>
      </c>
      <c r="B37" s="3">
        <f>E13</f>
        <v>1.7200325613734417</v>
      </c>
    </row>
    <row r="38" spans="1:3">
      <c r="A38" t="s">
        <v>24</v>
      </c>
      <c r="B38" s="3">
        <f>E9</f>
        <v>0.58138434263215488</v>
      </c>
    </row>
    <row r="39" spans="1:3">
      <c r="A39" t="s">
        <v>25</v>
      </c>
      <c r="C39" s="7">
        <f>B37-B38</f>
        <v>1.1386482187412867</v>
      </c>
    </row>
    <row r="40" spans="1:3">
      <c r="A40" t="s">
        <v>26</v>
      </c>
      <c r="B40" s="3">
        <f>I8+B36*B35*(B37-B38)</f>
        <v>18.821584312500992</v>
      </c>
      <c r="C40" t="s">
        <v>5</v>
      </c>
    </row>
    <row r="41" spans="1:3">
      <c r="A41" s="8" t="s">
        <v>79</v>
      </c>
      <c r="B41" s="3"/>
    </row>
    <row r="42" spans="1:3" ht="16.5">
      <c r="A42" t="s">
        <v>80</v>
      </c>
      <c r="B42" s="3"/>
    </row>
    <row r="43" spans="1:3">
      <c r="A43" t="s">
        <v>78</v>
      </c>
    </row>
    <row r="44" spans="1:3">
      <c r="A44" t="s">
        <v>35</v>
      </c>
      <c r="B44">
        <f>B40/(B36*C39)</f>
        <v>17.773937875199294</v>
      </c>
    </row>
    <row r="45" spans="1:3">
      <c r="A45" t="s">
        <v>36</v>
      </c>
      <c r="B45">
        <f>8*B25/(B36*C39)</f>
        <v>14.808585750712293</v>
      </c>
    </row>
    <row r="46" spans="1:3">
      <c r="A46" t="s">
        <v>37</v>
      </c>
      <c r="B46">
        <f>6*B25*(2*B33*B36*C39+B40)/((B36^2)*(C39^2))</f>
        <v>212.53935007433839</v>
      </c>
    </row>
    <row r="47" spans="1:3">
      <c r="A47" t="s">
        <v>38</v>
      </c>
      <c r="B47">
        <f>B25*(6*B33*B40+4*B25)/B36/B36/C39/C39</f>
        <v>148.20294431878074</v>
      </c>
    </row>
    <row r="48" spans="1:3">
      <c r="A48" t="s">
        <v>81</v>
      </c>
    </row>
    <row r="49" spans="1:9">
      <c r="A49" t="s">
        <v>39</v>
      </c>
      <c r="B49">
        <v>5</v>
      </c>
      <c r="C49" t="s">
        <v>40</v>
      </c>
      <c r="D49">
        <f>B49^4+$B$44*B49^3-$B$45*B49^2-$B$46*B49-$B$47</f>
        <v>1265.6278959416318</v>
      </c>
    </row>
    <row r="50" spans="1:9">
      <c r="A50" t="s">
        <v>39</v>
      </c>
      <c r="B50">
        <v>5.17</v>
      </c>
      <c r="C50" t="s">
        <v>16</v>
      </c>
      <c r="D50">
        <f>B50^4+$B$44*B50^3-$B$45*B50^2-$B$46*B50-$B$47</f>
        <v>1527.7377710690582</v>
      </c>
    </row>
    <row r="51" spans="1:9">
      <c r="A51" t="s">
        <v>39</v>
      </c>
      <c r="B51">
        <v>6</v>
      </c>
      <c r="C51" t="s">
        <v>16</v>
      </c>
      <c r="D51">
        <f>B51^4+$B$44*B51^3-$B$45*B51^2-$B$46*B51-$B$47</f>
        <v>3178.6224492525944</v>
      </c>
    </row>
    <row r="52" spans="1:9">
      <c r="A52" t="s">
        <v>82</v>
      </c>
      <c r="C52" s="4">
        <f>B50</f>
        <v>5.17</v>
      </c>
      <c r="D52" t="s">
        <v>87</v>
      </c>
      <c r="H52" s="35">
        <f>(C52+G22)*1.2</f>
        <v>3.2347238923434731</v>
      </c>
      <c r="I52" s="32" t="s">
        <v>16</v>
      </c>
    </row>
    <row r="53" spans="1:9">
      <c r="A53" t="s">
        <v>41</v>
      </c>
      <c r="B53" s="3">
        <f>SQRT(2*B25/C39/B36)</f>
        <v>1.924096265179597</v>
      </c>
      <c r="C53" t="s">
        <v>16</v>
      </c>
    </row>
    <row r="54" spans="1:9">
      <c r="A54" t="s">
        <v>33</v>
      </c>
      <c r="B54" s="3">
        <f>B33</f>
        <v>0.68132491806063911</v>
      </c>
      <c r="C54" t="s">
        <v>16</v>
      </c>
    </row>
    <row r="55" spans="1:9">
      <c r="A55" t="s">
        <v>42</v>
      </c>
      <c r="B55" s="3">
        <f>B25*(B53+B54)-1/2*B36*B53^2*C39</f>
        <v>3.1469156793688065</v>
      </c>
      <c r="C55" t="s">
        <v>43</v>
      </c>
      <c r="I55" s="3"/>
    </row>
    <row r="56" spans="1:9">
      <c r="A56" s="8" t="s">
        <v>85</v>
      </c>
    </row>
    <row r="57" spans="1:9" ht="16.5">
      <c r="A57" s="25" t="s">
        <v>60</v>
      </c>
      <c r="B57">
        <v>2507</v>
      </c>
      <c r="C57" t="s">
        <v>58</v>
      </c>
      <c r="D57" t="s">
        <v>83</v>
      </c>
    </row>
    <row r="58" spans="1:9" ht="16.5">
      <c r="A58" s="6" t="s">
        <v>55</v>
      </c>
      <c r="C58">
        <f>B55*10^5/B57</f>
        <v>125.52515673589176</v>
      </c>
      <c r="D58" t="s">
        <v>56</v>
      </c>
      <c r="E58" s="26" t="s">
        <v>84</v>
      </c>
    </row>
  </sheetData>
  <mergeCells count="2">
    <mergeCell ref="A3:H3"/>
    <mergeCell ref="A1:M1"/>
  </mergeCells>
  <phoneticPr fontId="0" type="noConversion"/>
  <printOptions horizontalCentered="1" verticalCentered="1"/>
  <pageMargins left="0.5" right="0.5" top="0.75" bottom="0.5" header="0.5" footer="0.25"/>
  <pageSetup paperSize="9" scale="95" orientation="landscape" r:id="rId1"/>
  <headerFooter alignWithMargins="0">
    <oddHeader>&amp;RPhu My 2-2</oddHeader>
    <oddFooter>&amp;RPage &amp;P</oddFooter>
  </headerFooter>
  <rowBreaks count="1" manualBreakCount="1">
    <brk id="3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VN</vt:lpstr>
      <vt:lpstr>English</vt:lpstr>
      <vt:lpstr>English!Print_Area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File excel tính toán tường cừ Larsen</dc:title>
  <dc:creator>Xaydungnenmong.com</dc:creator>
  <cp:lastModifiedBy>Hoctoan123.com</cp:lastModifiedBy>
  <cp:revision>1</cp:revision>
  <cp:lastPrinted>2002-12-09T03:33:38Z</cp:lastPrinted>
  <dcterms:created xsi:type="dcterms:W3CDTF">2002-12-03T06:54:51Z</dcterms:created>
  <dcterms:modified xsi:type="dcterms:W3CDTF">2021-12-21T04:28:34Z</dcterms:modified>
</cp:coreProperties>
</file>